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wnload\"/>
    </mc:Choice>
  </mc:AlternateContent>
  <workbookProtection workbookAlgorithmName="SHA-512" workbookHashValue="KE23PNmD+VHVEqKMIiF1485jqvcGipX/2HXq+Z9l9rFTHzlbTrJXyHDci4Myt3Dpn4GUcwcpaXMq0OEXeDJqOg==" workbookSaltValue="II1bd6bxB+kLuIMFJ3m64w==" workbookSpinCount="100000" lockStructure="1"/>
  <bookViews>
    <workbookView xWindow="0" yWindow="0" windowWidth="20490" windowHeight="7650" tabRatio="801" firstSheet="6" activeTab="8"/>
  </bookViews>
  <sheets>
    <sheet name="Simulasi Asuransi" sheetId="1" state="hidden" r:id="rId1"/>
    <sheet name="RATE KONVERSI" sheetId="12" state="hidden" r:id="rId2"/>
    <sheet name="RATE" sheetId="13" state="hidden" r:id="rId3"/>
    <sheet name="Program" sheetId="6" state="hidden" r:id="rId4"/>
    <sheet name="ADM" sheetId="16" state="hidden" r:id="rId5"/>
    <sheet name="DATA REFUND" sheetId="17" state="hidden" r:id="rId6"/>
    <sheet name="READ ME" sheetId="20" r:id="rId7"/>
    <sheet name="REFUND" sheetId="18" r:id="rId8"/>
    <sheet name="PERHITUNGAN" sheetId="9" r:id="rId9"/>
    <sheet name="KEY" sheetId="19" state="hidden" r:id="rId10"/>
    <sheet name="SIMULASI ANGSURAN" sheetId="21" r:id="rId11"/>
    <sheet name="ARR NON ASS" sheetId="4" r:id="rId12"/>
    <sheet name="ARR DG ASS" sheetId="7" r:id="rId13"/>
    <sheet name="ADV NON ASS" sheetId="14" r:id="rId14"/>
    <sheet name="ADV DG ASS" sheetId="15" r:id="rId15"/>
    <sheet name="Data Base" sheetId="2" state="hidden" r:id="rId16"/>
  </sheets>
  <definedNames>
    <definedName name="ADMIN">PERHITUNGAN!$C$11</definedName>
    <definedName name="ADVANCE">'RATE KONVERSI'!$A$4:$F$64</definedName>
    <definedName name="angadv1">'ADV NON ASS'!$F$20</definedName>
    <definedName name="angadv2">'ADV NON ASS'!$J$20</definedName>
    <definedName name="angadv3">'ADV NON ASS'!$N$20</definedName>
    <definedName name="angadv4">'ADV NON ASS'!$R$20</definedName>
    <definedName name="angadv5">'ADV NON ASS'!$V$20</definedName>
    <definedName name="angadvass1">'ADV DG ASS'!$F$19</definedName>
    <definedName name="angadvass2">'ADV DG ASS'!$J$19</definedName>
    <definedName name="angadvass3">'ADV DG ASS'!$N$19</definedName>
    <definedName name="angadvass4">'ADV DG ASS'!$R$19</definedName>
    <definedName name="angadvass5">'ADV DG ASS'!$V$19</definedName>
    <definedName name="angarr1">'ARR NON ASS'!$E$18</definedName>
    <definedName name="angarr2">'ARR NON ASS'!$I$18</definedName>
    <definedName name="angarr3">'ARR NON ASS'!$M$18</definedName>
    <definedName name="angarr4">'ARR NON ASS'!$Q$18</definedName>
    <definedName name="angarr5">'ARR NON ASS'!$U$18</definedName>
    <definedName name="angarrass1">'ARR DG ASS'!$F$19</definedName>
    <definedName name="angarrass2">'ARR DG ASS'!$J$19</definedName>
    <definedName name="angarrass3">'ARR DG ASS'!$N$19</definedName>
    <definedName name="angarrass4">'ARR DG ASS'!$R$19</definedName>
    <definedName name="angarrass5">'ARR DG ASS'!$V$19</definedName>
    <definedName name="angsuran">'SIMULASI ANGSURAN'!$O$2</definedName>
    <definedName name="ARREARS">'RATE KONVERSI'!$G$4:$L$64</definedName>
    <definedName name="CAIR">PERHITUNGAN!$C$10</definedName>
    <definedName name="codetypeunit">PERHITUNGAN!$F$1</definedName>
    <definedName name="data_user">KEY!$D$6:$D$16</definedName>
    <definedName name="JENIS_KENDARAAN">#REF!</definedName>
    <definedName name="JENISKENDARAAN">PERHITUNGAN!$G$1:$G$2</definedName>
    <definedName name="kategoriunit">PERHITUNGAN!#REF!</definedName>
    <definedName name="kondisi">PERHITUNGAN!$AE$4</definedName>
    <definedName name="loan">PERHITUNGAN!$F$6</definedName>
    <definedName name="MINIBUS">RATE!$E$23:$O$27</definedName>
    <definedName name="NIAGA">RATE!$E$5:$O$9</definedName>
    <definedName name="NIAGA_NEW">RATE!$E$5:$O$9</definedName>
    <definedName name="NIAGA_UPDATE1">RATE!$E$5:$O$10</definedName>
    <definedName name="nominal_refund_adm_dealer">PERHITUNGAN!$C$13</definedName>
    <definedName name="ph">'SIMULASI ANGSURAN'!$O$3</definedName>
    <definedName name="ph_awal">'SIMULASI ANGSURAN'!$E$3</definedName>
    <definedName name="_xlnm.Print_Area" localSheetId="14">'ADV DG ASS'!$A$1:$U$47</definedName>
    <definedName name="_xlnm.Print_Area" localSheetId="13">'ADV NON ASS'!$C$1:$T$42</definedName>
    <definedName name="_xlnm.Print_Area" localSheetId="12">'ARR DG ASS'!$A$1:$AA$46</definedName>
    <definedName name="_xlnm.Print_Area" localSheetId="11">'ARR NON ASS'!$A$1:$W$48</definedName>
    <definedName name="_xlnm.Print_Area" localSheetId="10">'SIMULASI ANGSURAN'!$C$1:$G$70</definedName>
    <definedName name="_xlnm.Print_Area" localSheetId="0">'Simulasi Asuransi'!$B$2:$L$24</definedName>
    <definedName name="_xlnm.Print_Titles" localSheetId="10">'SIMULASI ANGSURAN'!$8:$9</definedName>
    <definedName name="rate">'SIMULASI ANGSURAN'!$E$5</definedName>
    <definedName name="RATE_CONVERSI">'RATE KONVERSI'!$A$4:$L$64</definedName>
    <definedName name="rate_flat">'SIMULASI ANGSURAN'!$F$5</definedName>
    <definedName name="RATE1">Program!$D$39</definedName>
    <definedName name="RATE2">Program!$D$40</definedName>
    <definedName name="RATE3">Program!$D$41</definedName>
    <definedName name="RATE4">Program!$D$42</definedName>
    <definedName name="RATE5">Program!$D$43</definedName>
    <definedName name="rateass1">Program!$H$39</definedName>
    <definedName name="rateass2">Program!$H$40</definedName>
    <definedName name="rateass3">Program!$H$41</definedName>
    <definedName name="rateass4">Program!$H$42</definedName>
    <definedName name="rateass5">Program!$H$43</definedName>
    <definedName name="rateassregadv">Program!$M$10:$R$14</definedName>
    <definedName name="rateassregarr">Program!$C$10:$H$14</definedName>
    <definedName name="rateasssalp1adv">Program!$M$19:$R$23</definedName>
    <definedName name="rateasssalp1arr">Program!$C$19:$H$23</definedName>
    <definedName name="rateasssalp2adv">Program!$M$28:$R$32</definedName>
    <definedName name="rateasssalp2arr">Program!$C$28:$H$32</definedName>
    <definedName name="rateeff_minibus">RATE!$E$23:$M$27</definedName>
    <definedName name="rateeff_pickup_truc">RATE!$E$5:$M$10</definedName>
    <definedName name="RATEMINIBUS">RATE!$F$23:$N$27</definedName>
    <definedName name="rateregadv">Program!$M$10:$N$14</definedName>
    <definedName name="rateregarr">Program!$C$10:$D$14</definedName>
    <definedName name="ratesalp1adv">Program!$M$19:$N$23</definedName>
    <definedName name="ratesalp1arr">Program!$C$19:$D$23</definedName>
    <definedName name="ratesalp2adv">Program!$M$28:$N$32</definedName>
    <definedName name="ratesalp2arr">Program!$C$28:$D$32</definedName>
    <definedName name="refund_adm_freelance12">'DATA REFUND'!$K$9</definedName>
    <definedName name="refundadvass">REFUND!$L$17:$Q$23</definedName>
    <definedName name="refundadvass_agn">REFUND!$L$63:$Q$69</definedName>
    <definedName name="refundadvass_new">REFUND!$L$40:$Q$46</definedName>
    <definedName name="refundadvass_oto">REFUND!$L$32:$Q$38</definedName>
    <definedName name="refundadvnonass">REFUND!$L$9:$Q$15</definedName>
    <definedName name="refundadvnonass_agn">REFUND!$L$55:$Q$61</definedName>
    <definedName name="refundadvnonass_oto">REFUND!$L$32:$Q$38</definedName>
    <definedName name="refundarrearass">REFUND!$C$17:$H$23</definedName>
    <definedName name="refundarrearass_agn">REFUND!$C$63:$H$69</definedName>
    <definedName name="refundarrearass_oto">REFUND!$C$40:$H$46</definedName>
    <definedName name="refundarrearnonass">REFUND!$C$9:$H$15</definedName>
    <definedName name="refundarrearnonass_agn">REFUND!$C$55:$H$61</definedName>
    <definedName name="refundarrearnonass_oto">REFUND!$C$32:$H$38</definedName>
    <definedName name="roleadm">PERHITUNGAN!$BB$1</definedName>
    <definedName name="SA">#REF!</definedName>
    <definedName name="serial_key">KEY!$A$3:$B$10127</definedName>
    <definedName name="sisa_adm_freelance12">'DATA REFUND'!$E$9</definedName>
    <definedName name="sisa_adm_freelance24">'DATA REFUND'!$E$10</definedName>
    <definedName name="sisa_adm_freelance36">'DATA REFUND'!$E$11</definedName>
    <definedName name="sisa_adm_freelance48">'DATA REFUND'!$E$12</definedName>
    <definedName name="sisa_adm_freelance60">'DATA REFUND'!$E$13</definedName>
    <definedName name="SOURCE">PERHITUNGAN!$BJ$1</definedName>
    <definedName name="status_asuransi">PERHITUNGAN!$K$29:$N$30</definedName>
    <definedName name="statusasuransi">PERHITUNGAN!$K$29:$N$30</definedName>
    <definedName name="tenor">'SIMULASI ANGSURAN'!$O$1</definedName>
    <definedName name="tenor_ori">'SIMULASI ANGSURAN'!$E$4</definedName>
    <definedName name="totaladm1">ADM!$B$3:$H$8</definedName>
    <definedName name="totaladm2">ADM!$B$15:$H$20</definedName>
    <definedName name="totaladm3">ADM!$B$27:$H$32</definedName>
    <definedName name="typeasuransi">PERHITUNGAN!$BF$1:$BF$2</definedName>
    <definedName name="typenasabah">PERHITUNGAN!$F$3</definedName>
    <definedName name="up_ratesale">PERHITUNGAN!$BP$3</definedName>
    <definedName name="up_share">PERHITUNGAN!$BW$3</definedName>
    <definedName name="UPRATECUSTOM">PERHITUNGAN!$F$11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7" l="1"/>
  <c r="K18" i="17"/>
  <c r="K19" i="17"/>
  <c r="K20" i="17"/>
  <c r="K17" i="17"/>
  <c r="BP5" i="9"/>
  <c r="BP3" i="9" s="1"/>
  <c r="BO6" i="9"/>
  <c r="BO7" i="9" s="1"/>
  <c r="BO3" i="9"/>
  <c r="BO4" i="9" s="1"/>
  <c r="X8" i="9"/>
  <c r="X11" i="9"/>
  <c r="X12" i="9"/>
  <c r="X13" i="9"/>
  <c r="X14" i="9"/>
  <c r="X16" i="9"/>
  <c r="X18" i="9"/>
  <c r="X19" i="9"/>
  <c r="X20" i="9"/>
  <c r="X21" i="9"/>
  <c r="X22" i="9"/>
  <c r="X10" i="9"/>
  <c r="BK18" i="9"/>
  <c r="BO1" i="9"/>
  <c r="BO2" i="9" s="1"/>
  <c r="BK17" i="9"/>
  <c r="BU3" i="9" s="1"/>
  <c r="BK12" i="9"/>
  <c r="BK13" i="9"/>
  <c r="BK14" i="9"/>
  <c r="BK15" i="9"/>
  <c r="BK16" i="9"/>
  <c r="BK11" i="9"/>
  <c r="G4" i="21"/>
  <c r="S1" i="21"/>
  <c r="P24" i="21"/>
  <c r="P33" i="21"/>
  <c r="L25" i="21"/>
  <c r="L34" i="21"/>
  <c r="L3" i="21"/>
  <c r="M3" i="21" s="1"/>
  <c r="E6" i="21" s="1"/>
  <c r="N1" i="21" s="1"/>
  <c r="P16" i="21"/>
  <c r="V22" i="7"/>
  <c r="R22" i="7"/>
  <c r="N22" i="7"/>
  <c r="J22" i="7"/>
  <c r="F22" i="7"/>
  <c r="U20" i="4"/>
  <c r="Q20" i="4"/>
  <c r="M20" i="4"/>
  <c r="I20" i="4"/>
  <c r="E20" i="4"/>
  <c r="J13" i="17"/>
  <c r="K13" i="17" s="1"/>
  <c r="J12" i="17"/>
  <c r="J11" i="17"/>
  <c r="J10" i="17"/>
  <c r="J9" i="17"/>
  <c r="K9" i="17" s="1"/>
  <c r="BJ1" i="9"/>
  <c r="B3" i="19"/>
  <c r="V1" i="19"/>
  <c r="I8" i="9" s="1"/>
  <c r="K12" i="17"/>
  <c r="K11" i="17"/>
  <c r="K10" i="17"/>
  <c r="BB1" i="9"/>
  <c r="F8" i="16" s="1"/>
  <c r="H8" i="16" s="1"/>
  <c r="D13" i="17" s="1"/>
  <c r="C20" i="9"/>
  <c r="C4" i="17"/>
  <c r="V21" i="15"/>
  <c r="R21" i="15"/>
  <c r="N21" i="15"/>
  <c r="J21" i="15"/>
  <c r="F21" i="15"/>
  <c r="V22" i="14"/>
  <c r="R22" i="14"/>
  <c r="N22" i="14"/>
  <c r="J22" i="14"/>
  <c r="F22" i="14"/>
  <c r="G32" i="16"/>
  <c r="H32" i="16"/>
  <c r="G31" i="16"/>
  <c r="H31" i="16" s="1"/>
  <c r="G30" i="16"/>
  <c r="H30" i="16" s="1"/>
  <c r="G29" i="16"/>
  <c r="H29" i="16" s="1"/>
  <c r="G28" i="16"/>
  <c r="H28" i="16"/>
  <c r="K5" i="1"/>
  <c r="D61" i="17"/>
  <c r="E61" i="17" s="1"/>
  <c r="D60" i="17"/>
  <c r="E60" i="17" s="1"/>
  <c r="D59" i="17"/>
  <c r="E59" i="17"/>
  <c r="D58" i="17"/>
  <c r="E58" i="17" s="1"/>
  <c r="D57" i="17"/>
  <c r="E57" i="17" s="1"/>
  <c r="F6" i="9"/>
  <c r="AA11" i="9" s="1"/>
  <c r="AE2" i="9"/>
  <c r="AE1" i="9"/>
  <c r="J29" i="17"/>
  <c r="G20" i="16"/>
  <c r="F20" i="16"/>
  <c r="G19" i="16"/>
  <c r="H19" i="16" s="1"/>
  <c r="D20" i="17" s="1"/>
  <c r="G18" i="16"/>
  <c r="G17" i="16"/>
  <c r="H17" i="16" s="1"/>
  <c r="D18" i="17" s="1"/>
  <c r="G16" i="16"/>
  <c r="H16" i="16" s="1"/>
  <c r="D17" i="17" s="1"/>
  <c r="G8" i="16"/>
  <c r="G7" i="16"/>
  <c r="G6" i="16"/>
  <c r="G5" i="16"/>
  <c r="H18" i="16"/>
  <c r="D19" i="17" s="1"/>
  <c r="H20" i="16"/>
  <c r="D21" i="17"/>
  <c r="E38" i="18"/>
  <c r="AJ11" i="14"/>
  <c r="AG23" i="14"/>
  <c r="AG15" i="14"/>
  <c r="F10" i="15"/>
  <c r="J10" i="15" s="1"/>
  <c r="F11" i="14"/>
  <c r="F21" i="14" s="1"/>
  <c r="AF21" i="4"/>
  <c r="AF13" i="4"/>
  <c r="V24" i="7"/>
  <c r="U22" i="4"/>
  <c r="N7" i="6"/>
  <c r="N16" i="6" s="1"/>
  <c r="N25" i="6" s="1"/>
  <c r="D7" i="6"/>
  <c r="D16" i="6"/>
  <c r="D25" i="6" s="1"/>
  <c r="AJ9" i="7"/>
  <c r="AI9" i="4"/>
  <c r="Z1" i="6"/>
  <c r="Z3" i="6" s="1"/>
  <c r="H15" i="9"/>
  <c r="E5" i="1" s="1"/>
  <c r="K6" i="1"/>
  <c r="K4" i="1"/>
  <c r="F1" i="9"/>
  <c r="H1" i="9" s="1"/>
  <c r="W3" i="6" s="1"/>
  <c r="C19" i="9"/>
  <c r="C18" i="9" s="1"/>
  <c r="D54" i="6"/>
  <c r="D53" i="6"/>
  <c r="D52" i="6"/>
  <c r="D51" i="6"/>
  <c r="D4" i="6"/>
  <c r="F24" i="7"/>
  <c r="J24" i="7"/>
  <c r="N24" i="7"/>
  <c r="R24" i="7"/>
  <c r="E22" i="4"/>
  <c r="I22" i="4"/>
  <c r="M22" i="4"/>
  <c r="Q22" i="4"/>
  <c r="I16" i="1"/>
  <c r="I19" i="1"/>
  <c r="M39" i="4"/>
  <c r="M40" i="4" s="1"/>
  <c r="AT25" i="9"/>
  <c r="AS25" i="9" s="1"/>
  <c r="AY26" i="9"/>
  <c r="AX26" i="9" s="1"/>
  <c r="AT24" i="9"/>
  <c r="AS24" i="9"/>
  <c r="AT26" i="9"/>
  <c r="AS26" i="9"/>
  <c r="AT23" i="9"/>
  <c r="AS23" i="9"/>
  <c r="AY23" i="9"/>
  <c r="AX23" i="9" s="1"/>
  <c r="AY25" i="9"/>
  <c r="AW25" i="9" s="1"/>
  <c r="AR24" i="9"/>
  <c r="AR23" i="9"/>
  <c r="AR26" i="9"/>
  <c r="AY24" i="9"/>
  <c r="AW24" i="9" s="1"/>
  <c r="AX24" i="9"/>
  <c r="AA19" i="9"/>
  <c r="AA21" i="9"/>
  <c r="AA22" i="9"/>
  <c r="AA13" i="9"/>
  <c r="G4" i="16"/>
  <c r="AA18" i="9" l="1"/>
  <c r="AA14" i="9"/>
  <c r="AA20" i="9"/>
  <c r="AA10" i="9"/>
  <c r="AA12" i="9"/>
  <c r="F7" i="16"/>
  <c r="H7" i="16" s="1"/>
  <c r="D12" i="17" s="1"/>
  <c r="E12" i="17" s="1"/>
  <c r="F5" i="16"/>
  <c r="H5" i="16" s="1"/>
  <c r="D10" i="17" s="1"/>
  <c r="E10" i="17" s="1"/>
  <c r="F6" i="16"/>
  <c r="H6" i="16" s="1"/>
  <c r="D11" i="17" s="1"/>
  <c r="E11" i="17" s="1"/>
  <c r="N44" i="18"/>
  <c r="E36" i="18"/>
  <c r="BJ11" i="9"/>
  <c r="BQ13" i="9" s="1"/>
  <c r="C5" i="9" s="1"/>
  <c r="F3" i="9" s="1"/>
  <c r="N46" i="18"/>
  <c r="F4" i="16"/>
  <c r="H4" i="16" s="1"/>
  <c r="D9" i="17" s="1"/>
  <c r="E9" i="17" s="1"/>
  <c r="AX25" i="9"/>
  <c r="AR25" i="9"/>
  <c r="E17" i="17"/>
  <c r="M34" i="18" s="1"/>
  <c r="AW26" i="9"/>
  <c r="F12" i="14"/>
  <c r="F23" i="14" s="1"/>
  <c r="BV5" i="9"/>
  <c r="BW3" i="9" s="1"/>
  <c r="E13" i="17"/>
  <c r="D84" i="18" s="1"/>
  <c r="E21" i="17"/>
  <c r="F10" i="21"/>
  <c r="O1" i="21"/>
  <c r="O2" i="21"/>
  <c r="D10" i="21" s="1"/>
  <c r="C10" i="21"/>
  <c r="M38" i="18"/>
  <c r="D38" i="18"/>
  <c r="E18" i="17"/>
  <c r="D35" i="18" s="1"/>
  <c r="N34" i="18"/>
  <c r="E34" i="18"/>
  <c r="N42" i="18"/>
  <c r="E42" i="18"/>
  <c r="E20" i="17"/>
  <c r="N92" i="18"/>
  <c r="E82" i="18"/>
  <c r="E22" i="18"/>
  <c r="E91" i="18"/>
  <c r="E81" i="18"/>
  <c r="N23" i="18"/>
  <c r="E21" i="18"/>
  <c r="N88" i="18"/>
  <c r="E80" i="18"/>
  <c r="N22" i="18"/>
  <c r="E20" i="18"/>
  <c r="N82" i="18"/>
  <c r="N91" i="18"/>
  <c r="N21" i="18"/>
  <c r="E19" i="18"/>
  <c r="N80" i="18"/>
  <c r="E90" i="18"/>
  <c r="N20" i="18"/>
  <c r="E12" i="18"/>
  <c r="E89" i="18"/>
  <c r="N90" i="18"/>
  <c r="N84" i="18"/>
  <c r="N19" i="18"/>
  <c r="E13" i="18"/>
  <c r="E92" i="18"/>
  <c r="N81" i="18"/>
  <c r="N14" i="18"/>
  <c r="E15" i="18"/>
  <c r="N89" i="18"/>
  <c r="N13" i="18"/>
  <c r="E11" i="18"/>
  <c r="E88" i="18"/>
  <c r="N12" i="18"/>
  <c r="N11" i="18"/>
  <c r="E14" i="18"/>
  <c r="E84" i="18"/>
  <c r="N15" i="18"/>
  <c r="E83" i="18"/>
  <c r="E23" i="18"/>
  <c r="N83" i="18"/>
  <c r="AW23" i="9"/>
  <c r="J11" i="14"/>
  <c r="E10" i="4"/>
  <c r="I10" i="4" s="1"/>
  <c r="M10" i="4" s="1"/>
  <c r="D5" i="6"/>
  <c r="I11" i="4" s="1"/>
  <c r="I23" i="4" s="1"/>
  <c r="I25" i="4" s="1"/>
  <c r="C21" i="9"/>
  <c r="C23" i="9" s="1"/>
  <c r="N38" i="18"/>
  <c r="E46" i="18"/>
  <c r="E44" i="18"/>
  <c r="N36" i="18"/>
  <c r="E19" i="17"/>
  <c r="M44" i="18" s="1"/>
  <c r="D46" i="18"/>
  <c r="D92" i="18"/>
  <c r="M46" i="18"/>
  <c r="M15" i="18"/>
  <c r="M107" i="18" s="1"/>
  <c r="D15" i="18"/>
  <c r="D107" i="18" s="1"/>
  <c r="E4" i="1"/>
  <c r="F10" i="7"/>
  <c r="N10" i="15"/>
  <c r="AI1" i="9"/>
  <c r="F23" i="9" s="1"/>
  <c r="AE4" i="9"/>
  <c r="D42" i="18" l="1"/>
  <c r="D43" i="18"/>
  <c r="I27" i="4"/>
  <c r="M92" i="18"/>
  <c r="D23" i="18"/>
  <c r="D115" i="18" s="1"/>
  <c r="D34" i="18"/>
  <c r="M42" i="18"/>
  <c r="D11" i="18"/>
  <c r="D103" i="18" s="1"/>
  <c r="M11" i="18"/>
  <c r="M103" i="18" s="1"/>
  <c r="M88" i="18"/>
  <c r="M19" i="18"/>
  <c r="M111" i="18" s="1"/>
  <c r="M80" i="18"/>
  <c r="D19" i="18"/>
  <c r="D111" i="18" s="1"/>
  <c r="D88" i="18"/>
  <c r="D80" i="18"/>
  <c r="M23" i="18"/>
  <c r="M115" i="18" s="1"/>
  <c r="M84" i="18"/>
  <c r="J12" i="14"/>
  <c r="N12" i="14" s="1"/>
  <c r="G12" i="14"/>
  <c r="F14" i="14"/>
  <c r="Q27" i="21" s="1"/>
  <c r="U11" i="4"/>
  <c r="U23" i="4" s="1"/>
  <c r="U25" i="4" s="1"/>
  <c r="N43" i="18"/>
  <c r="N35" i="18"/>
  <c r="E43" i="18"/>
  <c r="E35" i="18"/>
  <c r="E37" i="18"/>
  <c r="N45" i="18"/>
  <c r="N37" i="18"/>
  <c r="E45" i="18"/>
  <c r="D44" i="18"/>
  <c r="E11" i="4"/>
  <c r="E23" i="4" s="1"/>
  <c r="E25" i="4" s="1"/>
  <c r="E26" i="4" s="1"/>
  <c r="N30" i="4" s="1"/>
  <c r="N32" i="4" s="1"/>
  <c r="D36" i="18"/>
  <c r="F4" i="6"/>
  <c r="M36" i="18"/>
  <c r="N11" i="14"/>
  <c r="J21" i="14"/>
  <c r="D37" i="18"/>
  <c r="D45" i="18"/>
  <c r="M37" i="18"/>
  <c r="J11" i="4"/>
  <c r="Q11" i="4"/>
  <c r="Q23" i="4" s="1"/>
  <c r="Q25" i="4" s="1"/>
  <c r="I13" i="4"/>
  <c r="M29" i="21" s="1"/>
  <c r="M45" i="18"/>
  <c r="M11" i="4"/>
  <c r="M13" i="4" s="1"/>
  <c r="M30" i="21" s="1"/>
  <c r="M35" i="18"/>
  <c r="M43" i="18"/>
  <c r="M83" i="18"/>
  <c r="D22" i="18"/>
  <c r="D114" i="18" s="1"/>
  <c r="M22" i="18"/>
  <c r="M114" i="18" s="1"/>
  <c r="D83" i="18"/>
  <c r="M14" i="18"/>
  <c r="M106" i="18" s="1"/>
  <c r="D91" i="18"/>
  <c r="M91" i="18"/>
  <c r="D14" i="18"/>
  <c r="D106" i="18" s="1"/>
  <c r="D89" i="18"/>
  <c r="M12" i="18"/>
  <c r="M104" i="18" s="1"/>
  <c r="D20" i="18"/>
  <c r="D112" i="18" s="1"/>
  <c r="M81" i="18"/>
  <c r="D12" i="18"/>
  <c r="D104" i="18" s="1"/>
  <c r="M89" i="18"/>
  <c r="M20" i="18"/>
  <c r="M112" i="18" s="1"/>
  <c r="D81" i="18"/>
  <c r="M90" i="18"/>
  <c r="D21" i="18"/>
  <c r="D113" i="18" s="1"/>
  <c r="D13" i="18"/>
  <c r="D105" i="18" s="1"/>
  <c r="M21" i="18"/>
  <c r="M113" i="18" s="1"/>
  <c r="D82" i="18"/>
  <c r="D90" i="18"/>
  <c r="M13" i="18"/>
  <c r="M105" i="18" s="1"/>
  <c r="M82" i="18"/>
  <c r="I26" i="4"/>
  <c r="J10" i="7"/>
  <c r="Q10" i="4"/>
  <c r="R10" i="15"/>
  <c r="D14" i="1"/>
  <c r="E12" i="1"/>
  <c r="F12" i="1" s="1"/>
  <c r="E11" i="1"/>
  <c r="F11" i="1" s="1"/>
  <c r="E14" i="1"/>
  <c r="E13" i="1"/>
  <c r="D11" i="1"/>
  <c r="D13" i="1"/>
  <c r="D12" i="1"/>
  <c r="D3" i="6"/>
  <c r="X4" i="6" s="1"/>
  <c r="P57" i="18" l="1"/>
  <c r="N60" i="18"/>
  <c r="N58" i="18"/>
  <c r="P61" i="18"/>
  <c r="P59" i="18"/>
  <c r="N59" i="18"/>
  <c r="J14" i="14"/>
  <c r="Q28" i="21" s="1"/>
  <c r="N61" i="18"/>
  <c r="Q61" i="18" s="1"/>
  <c r="P60" i="18"/>
  <c r="Q60" i="18" s="1"/>
  <c r="K12" i="14"/>
  <c r="J23" i="14"/>
  <c r="Q59" i="18"/>
  <c r="P58" i="18"/>
  <c r="Q58" i="18" s="1"/>
  <c r="N57" i="18"/>
  <c r="Q57" i="18" s="1"/>
  <c r="M23" i="4"/>
  <c r="M25" i="4" s="1"/>
  <c r="M26" i="4" s="1"/>
  <c r="N11" i="4"/>
  <c r="F11" i="4"/>
  <c r="E13" i="4"/>
  <c r="G61" i="18" s="1"/>
  <c r="N21" i="14"/>
  <c r="R11" i="14"/>
  <c r="Q26" i="4"/>
  <c r="Q28" i="4" s="1"/>
  <c r="Q13" i="4"/>
  <c r="M31" i="21" s="1"/>
  <c r="N34" i="21" s="1"/>
  <c r="E3" i="21" s="1"/>
  <c r="O3" i="21" s="1"/>
  <c r="G10" i="21" s="1"/>
  <c r="R11" i="4"/>
  <c r="U10" i="4"/>
  <c r="N10" i="7"/>
  <c r="H12" i="1"/>
  <c r="I12" i="1" s="1"/>
  <c r="J12" i="1" s="1"/>
  <c r="G12" i="1"/>
  <c r="V10" i="15"/>
  <c r="N23" i="14"/>
  <c r="R12" i="14"/>
  <c r="O12" i="14"/>
  <c r="N14" i="14"/>
  <c r="F14" i="1"/>
  <c r="F13" i="1"/>
  <c r="G11" i="1"/>
  <c r="I2" i="9"/>
  <c r="X3" i="6"/>
  <c r="AA7" i="6"/>
  <c r="AA6" i="6"/>
  <c r="AA5" i="6"/>
  <c r="AA8" i="6"/>
  <c r="AA4" i="6"/>
  <c r="F23" i="6" l="1"/>
  <c r="F32" i="6"/>
  <c r="F31" i="6"/>
  <c r="F30" i="6"/>
  <c r="F29" i="6"/>
  <c r="F28" i="6"/>
  <c r="F20" i="6"/>
  <c r="F22" i="6"/>
  <c r="F21" i="6"/>
  <c r="F19" i="6"/>
  <c r="F10" i="6"/>
  <c r="E6" i="1"/>
  <c r="H11" i="1"/>
  <c r="I11" i="1" s="1"/>
  <c r="J11" i="1" s="1"/>
  <c r="E60" i="18"/>
  <c r="E59" i="18"/>
  <c r="G57" i="18"/>
  <c r="E61" i="18"/>
  <c r="H61" i="18" s="1"/>
  <c r="M28" i="21"/>
  <c r="G59" i="18"/>
  <c r="G58" i="18"/>
  <c r="E58" i="18"/>
  <c r="G60" i="18"/>
  <c r="E57" i="18"/>
  <c r="F14" i="6"/>
  <c r="D14" i="6" s="1"/>
  <c r="R21" i="14"/>
  <c r="V11" i="14"/>
  <c r="V21" i="14" s="1"/>
  <c r="F11" i="6"/>
  <c r="D11" i="6" s="1"/>
  <c r="R23" i="14"/>
  <c r="S12" i="14"/>
  <c r="V12" i="14"/>
  <c r="R14" i="14"/>
  <c r="G14" i="1"/>
  <c r="H14" i="1" s="1"/>
  <c r="I14" i="1" s="1"/>
  <c r="R10" i="7"/>
  <c r="K12" i="1"/>
  <c r="G13" i="1"/>
  <c r="H13" i="1" s="1"/>
  <c r="I13" i="1" s="1"/>
  <c r="U13" i="4"/>
  <c r="M32" i="21" s="1"/>
  <c r="U26" i="4"/>
  <c r="U28" i="4" s="1"/>
  <c r="V11" i="4"/>
  <c r="F12" i="6"/>
  <c r="P12" i="6" s="1"/>
  <c r="N12" i="6" s="1"/>
  <c r="J22" i="6"/>
  <c r="J30" i="6"/>
  <c r="J14" i="6"/>
  <c r="J32" i="6"/>
  <c r="J31" i="6"/>
  <c r="J23" i="6"/>
  <c r="I1" i="9"/>
  <c r="J20" i="6"/>
  <c r="J19" i="6"/>
  <c r="J28" i="6"/>
  <c r="J13" i="6"/>
  <c r="J12" i="6"/>
  <c r="J11" i="6"/>
  <c r="J10" i="6"/>
  <c r="J21" i="6"/>
  <c r="J29" i="6"/>
  <c r="I27" i="9"/>
  <c r="F27" i="9"/>
  <c r="F13" i="6"/>
  <c r="H27" i="9"/>
  <c r="G27" i="9"/>
  <c r="J27" i="9"/>
  <c r="D46" i="6" l="1"/>
  <c r="K21" i="7" s="1"/>
  <c r="J21" i="7" s="1"/>
  <c r="J11" i="7" s="1"/>
  <c r="K11" i="1"/>
  <c r="D65" i="17" s="1"/>
  <c r="E65" i="17" s="1"/>
  <c r="H58" i="18"/>
  <c r="D47" i="6"/>
  <c r="O21" i="7" s="1"/>
  <c r="N21" i="7" s="1"/>
  <c r="N11" i="7" s="1"/>
  <c r="H60" i="18"/>
  <c r="H57" i="18"/>
  <c r="H59" i="18"/>
  <c r="D45" i="6"/>
  <c r="G21" i="7" s="1"/>
  <c r="F21" i="7" s="1"/>
  <c r="F11" i="7" s="1"/>
  <c r="P14" i="6"/>
  <c r="N14" i="6" s="1"/>
  <c r="D48" i="6"/>
  <c r="S21" i="7" s="1"/>
  <c r="R21" i="7" s="1"/>
  <c r="R11" i="7" s="1"/>
  <c r="P11" i="6"/>
  <c r="N11" i="6" s="1"/>
  <c r="K20" i="15"/>
  <c r="J20" i="15" s="1"/>
  <c r="J13" i="1"/>
  <c r="K13" i="1"/>
  <c r="J14" i="1"/>
  <c r="K14" i="1"/>
  <c r="D69" i="17" s="1"/>
  <c r="E69" i="17" s="1"/>
  <c r="I15" i="1"/>
  <c r="I22" i="1" s="1"/>
  <c r="V10" i="7"/>
  <c r="V23" i="14"/>
  <c r="W12" i="14"/>
  <c r="V14" i="14"/>
  <c r="Q31" i="21" s="1"/>
  <c r="S20" i="15"/>
  <c r="R20" i="15" s="1"/>
  <c r="Q30" i="21"/>
  <c r="R33" i="21" s="1"/>
  <c r="Q29" i="21"/>
  <c r="D66" i="17"/>
  <c r="E66" i="17" s="1"/>
  <c r="D49" i="6"/>
  <c r="D12" i="6"/>
  <c r="P20" i="6"/>
  <c r="N20" i="6" s="1"/>
  <c r="D20" i="6"/>
  <c r="D21" i="6"/>
  <c r="P21" i="6"/>
  <c r="N21" i="6" s="1"/>
  <c r="T13" i="6"/>
  <c r="R13" i="6" s="1"/>
  <c r="H13" i="6"/>
  <c r="T14" i="6"/>
  <c r="R14" i="6" s="1"/>
  <c r="H14" i="6"/>
  <c r="P22" i="6"/>
  <c r="N22" i="6" s="1"/>
  <c r="D22" i="6"/>
  <c r="D19" i="6"/>
  <c r="P19" i="6"/>
  <c r="N19" i="6" s="1"/>
  <c r="T29" i="6"/>
  <c r="R29" i="6" s="1"/>
  <c r="H29" i="6"/>
  <c r="H12" i="6"/>
  <c r="T12" i="6"/>
  <c r="R12" i="6" s="1"/>
  <c r="T20" i="6"/>
  <c r="R20" i="6" s="1"/>
  <c r="H20" i="6"/>
  <c r="T32" i="6"/>
  <c r="R32" i="6" s="1"/>
  <c r="H32" i="6"/>
  <c r="P23" i="6"/>
  <c r="N23" i="6" s="1"/>
  <c r="D23" i="6"/>
  <c r="T21" i="6"/>
  <c r="R21" i="6" s="1"/>
  <c r="H21" i="6"/>
  <c r="P29" i="6"/>
  <c r="N29" i="6" s="1"/>
  <c r="D29" i="6"/>
  <c r="D40" i="6" s="1"/>
  <c r="D32" i="6"/>
  <c r="P32" i="6"/>
  <c r="N32" i="6" s="1"/>
  <c r="D28" i="6"/>
  <c r="P28" i="6"/>
  <c r="N28" i="6" s="1"/>
  <c r="H11" i="6"/>
  <c r="T11" i="6"/>
  <c r="R11" i="6" s="1"/>
  <c r="T19" i="6"/>
  <c r="R19" i="6" s="1"/>
  <c r="H19" i="6"/>
  <c r="T31" i="6"/>
  <c r="R31" i="6" s="1"/>
  <c r="H31" i="6"/>
  <c r="H22" i="6"/>
  <c r="T22" i="6"/>
  <c r="R22" i="6" s="1"/>
  <c r="D13" i="6"/>
  <c r="P13" i="6"/>
  <c r="N13" i="6" s="1"/>
  <c r="P30" i="6"/>
  <c r="N30" i="6" s="1"/>
  <c r="D30" i="6"/>
  <c r="D10" i="6"/>
  <c r="P10" i="6"/>
  <c r="N10" i="6" s="1"/>
  <c r="P31" i="6"/>
  <c r="N31" i="6" s="1"/>
  <c r="D31" i="6"/>
  <c r="H10" i="6"/>
  <c r="T10" i="6"/>
  <c r="R10" i="6" s="1"/>
  <c r="H28" i="6"/>
  <c r="T28" i="6"/>
  <c r="R28" i="6" s="1"/>
  <c r="T23" i="6"/>
  <c r="R23" i="6" s="1"/>
  <c r="H23" i="6"/>
  <c r="H30" i="6"/>
  <c r="T30" i="6"/>
  <c r="R30" i="6" s="1"/>
  <c r="G20" i="15" l="1"/>
  <c r="F20" i="15" s="1"/>
  <c r="F11" i="15" s="1"/>
  <c r="O20" i="15"/>
  <c r="N20" i="15" s="1"/>
  <c r="J15" i="1"/>
  <c r="D67" i="17"/>
  <c r="E67" i="17" s="1"/>
  <c r="F21" i="18" s="1"/>
  <c r="O21" i="18" s="1"/>
  <c r="K15" i="1"/>
  <c r="J19" i="1" s="1"/>
  <c r="D68" i="17"/>
  <c r="E68" i="17" s="1"/>
  <c r="F114" i="18" s="1"/>
  <c r="O114" i="18" s="1"/>
  <c r="D43" i="6"/>
  <c r="W15" i="14" s="1"/>
  <c r="V15" i="14" s="1"/>
  <c r="V17" i="14" s="1"/>
  <c r="H39" i="6"/>
  <c r="G14" i="15" s="1"/>
  <c r="D41" i="6"/>
  <c r="O15" i="14" s="1"/>
  <c r="N15" i="14" s="1"/>
  <c r="N17" i="14" s="1"/>
  <c r="H41" i="6"/>
  <c r="O14" i="15" s="1"/>
  <c r="D39" i="6"/>
  <c r="F14" i="4" s="1"/>
  <c r="H40" i="6"/>
  <c r="K14" i="15" s="1"/>
  <c r="K15" i="14"/>
  <c r="Z12" i="14" s="1"/>
  <c r="Q11" i="21"/>
  <c r="J14" i="4"/>
  <c r="Y10" i="4" s="1"/>
  <c r="H43" i="6"/>
  <c r="W15" i="7" s="1"/>
  <c r="H42" i="6"/>
  <c r="Q21" i="21" s="1"/>
  <c r="D42" i="6"/>
  <c r="S15" i="14" s="1"/>
  <c r="R25" i="7"/>
  <c r="R27" i="7" s="1"/>
  <c r="R28" i="7" s="1"/>
  <c r="S11" i="7"/>
  <c r="R13" i="7"/>
  <c r="F92" i="18"/>
  <c r="O92" i="18" s="1"/>
  <c r="F115" i="18"/>
  <c r="O115" i="18" s="1"/>
  <c r="F23" i="18"/>
  <c r="O23" i="18" s="1"/>
  <c r="G11" i="15"/>
  <c r="J11" i="15"/>
  <c r="F13" i="15"/>
  <c r="F22" i="15"/>
  <c r="K11" i="7"/>
  <c r="J25" i="7"/>
  <c r="J27" i="7" s="1"/>
  <c r="J28" i="7" s="1"/>
  <c r="J13" i="7"/>
  <c r="W21" i="7"/>
  <c r="V21" i="7" s="1"/>
  <c r="V11" i="7" s="1"/>
  <c r="W20" i="15"/>
  <c r="V20" i="15" s="1"/>
  <c r="F25" i="7"/>
  <c r="F27" i="7" s="1"/>
  <c r="F28" i="7" s="1"/>
  <c r="R31" i="7" s="1"/>
  <c r="R33" i="7" s="1"/>
  <c r="G11" i="7"/>
  <c r="F13" i="7"/>
  <c r="N25" i="7"/>
  <c r="N27" i="7" s="1"/>
  <c r="N28" i="7" s="1"/>
  <c r="O11" i="7"/>
  <c r="N13" i="7"/>
  <c r="F19" i="18"/>
  <c r="O19" i="18" s="1"/>
  <c r="F111" i="18"/>
  <c r="O111" i="18" s="1"/>
  <c r="F88" i="18"/>
  <c r="O88" i="18" s="1"/>
  <c r="F89" i="18"/>
  <c r="O89" i="18" s="1"/>
  <c r="F20" i="18"/>
  <c r="O20" i="18" s="1"/>
  <c r="F112" i="18"/>
  <c r="O112" i="18" s="1"/>
  <c r="F113" i="18" l="1"/>
  <c r="O113" i="18" s="1"/>
  <c r="F22" i="18"/>
  <c r="O22" i="18" s="1"/>
  <c r="F90" i="18"/>
  <c r="O90" i="18" s="1"/>
  <c r="J15" i="14"/>
  <c r="J17" i="14" s="1"/>
  <c r="AH20" i="14" s="1"/>
  <c r="AI20" i="14" s="1"/>
  <c r="Q18" i="21"/>
  <c r="N14" i="4"/>
  <c r="M14" i="4" s="1"/>
  <c r="M16" i="4" s="1"/>
  <c r="AG19" i="4" s="1"/>
  <c r="AH19" i="4" s="1"/>
  <c r="O15" i="7"/>
  <c r="N15" i="7" s="1"/>
  <c r="N17" i="7" s="1"/>
  <c r="Q12" i="21"/>
  <c r="F91" i="18"/>
  <c r="O91" i="18" s="1"/>
  <c r="J18" i="1"/>
  <c r="J20" i="1" s="1"/>
  <c r="Z13" i="14"/>
  <c r="J35" i="17" s="1"/>
  <c r="K35" i="17" s="1"/>
  <c r="Q20" i="21"/>
  <c r="V14" i="4"/>
  <c r="U14" i="4" s="1"/>
  <c r="U16" i="4" s="1"/>
  <c r="U18" i="4" s="1"/>
  <c r="O14" i="9" s="1"/>
  <c r="Q14" i="21"/>
  <c r="G15" i="7"/>
  <c r="F15" i="7" s="1"/>
  <c r="F17" i="7" s="1"/>
  <c r="Q19" i="21"/>
  <c r="K15" i="7"/>
  <c r="J15" i="7" s="1"/>
  <c r="J17" i="7" s="1"/>
  <c r="Q10" i="21"/>
  <c r="G15" i="14"/>
  <c r="F15" i="14" s="1"/>
  <c r="F17" i="14" s="1"/>
  <c r="Q13" i="21"/>
  <c r="R16" i="21" s="1"/>
  <c r="F5" i="21" s="1"/>
  <c r="O4" i="21" s="1"/>
  <c r="M10" i="21" s="1"/>
  <c r="E5" i="21" s="1"/>
  <c r="R14" i="4"/>
  <c r="Q14" i="4" s="1"/>
  <c r="Q16" i="4" s="1"/>
  <c r="Z15" i="14"/>
  <c r="AA15" i="14" s="1"/>
  <c r="AB15" i="14" s="1"/>
  <c r="I14" i="4"/>
  <c r="I16" i="4" s="1"/>
  <c r="AG18" i="4" s="1"/>
  <c r="AH18" i="4" s="1"/>
  <c r="S14" i="15"/>
  <c r="Q22" i="21"/>
  <c r="W14" i="15"/>
  <c r="S15" i="7"/>
  <c r="R15" i="7" s="1"/>
  <c r="R17" i="7" s="1"/>
  <c r="V25" i="7"/>
  <c r="V27" i="7" s="1"/>
  <c r="V28" i="7" s="1"/>
  <c r="W11" i="7"/>
  <c r="V13" i="7"/>
  <c r="Z13" i="7" s="1"/>
  <c r="D45" i="17" s="1"/>
  <c r="E45" i="17" s="1"/>
  <c r="E68" i="18"/>
  <c r="M39" i="21"/>
  <c r="G68" i="18"/>
  <c r="G66" i="18"/>
  <c r="E66" i="18"/>
  <c r="M37" i="21"/>
  <c r="N65" i="18"/>
  <c r="P65" i="18"/>
  <c r="Q35" i="21"/>
  <c r="M38" i="21"/>
  <c r="G67" i="18"/>
  <c r="E67" i="18"/>
  <c r="E65" i="18"/>
  <c r="M36" i="21"/>
  <c r="G65" i="18"/>
  <c r="K11" i="15"/>
  <c r="J22" i="15"/>
  <c r="N11" i="15"/>
  <c r="J13" i="15"/>
  <c r="Z6" i="15" s="1"/>
  <c r="AA12" i="14"/>
  <c r="AB12" i="14" s="1"/>
  <c r="J34" i="17"/>
  <c r="K34" i="17" s="1"/>
  <c r="Z14" i="14"/>
  <c r="R15" i="14"/>
  <c r="R17" i="14" s="1"/>
  <c r="R20" i="14" s="1"/>
  <c r="R25" i="14" s="1"/>
  <c r="R26" i="14" s="1"/>
  <c r="Z10" i="4"/>
  <c r="AA10" i="4" s="1"/>
  <c r="D34" i="17"/>
  <c r="E34" i="17" s="1"/>
  <c r="F14" i="15"/>
  <c r="F16" i="15" s="1"/>
  <c r="F19" i="15" s="1"/>
  <c r="F24" i="15" s="1"/>
  <c r="F25" i="15" s="1"/>
  <c r="Z5" i="15"/>
  <c r="AH13" i="14"/>
  <c r="AI13" i="14" s="1"/>
  <c r="AK13" i="14" s="1"/>
  <c r="N20" i="14"/>
  <c r="N25" i="14" s="1"/>
  <c r="N26" i="14" s="1"/>
  <c r="AH21" i="14"/>
  <c r="AI21" i="14" s="1"/>
  <c r="Y9" i="4"/>
  <c r="E14" i="4"/>
  <c r="E16" i="4" s="1"/>
  <c r="V20" i="14"/>
  <c r="V25" i="14" s="1"/>
  <c r="V26" i="14" s="1"/>
  <c r="AH23" i="14"/>
  <c r="AI23" i="14" s="1"/>
  <c r="AH14" i="14"/>
  <c r="AI14" i="14" s="1"/>
  <c r="AK14" i="14" s="1"/>
  <c r="AH22" i="14"/>
  <c r="AI22" i="14" s="1"/>
  <c r="AH15" i="14"/>
  <c r="AI15" i="14" s="1"/>
  <c r="AK15" i="14" s="1"/>
  <c r="Y11" i="4" l="1"/>
  <c r="Z11" i="4" s="1"/>
  <c r="AA11" i="4" s="1"/>
  <c r="Z11" i="7"/>
  <c r="AA11" i="7" s="1"/>
  <c r="AB11" i="7" s="1"/>
  <c r="AH12" i="14"/>
  <c r="AI12" i="14" s="1"/>
  <c r="AK12" i="14" s="1"/>
  <c r="J20" i="14"/>
  <c r="J25" i="14" s="1"/>
  <c r="J26" i="14" s="1"/>
  <c r="H67" i="18"/>
  <c r="H65" i="18"/>
  <c r="H68" i="18"/>
  <c r="AG10" i="4"/>
  <c r="AH10" i="4" s="1"/>
  <c r="AJ10" i="4" s="1"/>
  <c r="AT16" i="9" s="1"/>
  <c r="AA13" i="14"/>
  <c r="AB13" i="14" s="1"/>
  <c r="AG11" i="4"/>
  <c r="AH11" i="4" s="1"/>
  <c r="AJ11" i="4" s="1"/>
  <c r="AT17" i="9" s="1"/>
  <c r="Z9" i="7"/>
  <c r="AA9" i="7" s="1"/>
  <c r="AB9" i="7" s="1"/>
  <c r="I18" i="4"/>
  <c r="O11" i="9" s="1"/>
  <c r="J37" i="17"/>
  <c r="K37" i="17" s="1"/>
  <c r="P84" i="18" s="1"/>
  <c r="Q84" i="18" s="1"/>
  <c r="M18" i="4"/>
  <c r="O12" i="9" s="1"/>
  <c r="H66" i="18"/>
  <c r="Q65" i="18"/>
  <c r="AG13" i="4"/>
  <c r="AH13" i="4" s="1"/>
  <c r="AJ13" i="4" s="1"/>
  <c r="M11" i="21"/>
  <c r="Z10" i="7"/>
  <c r="D42" i="17" s="1"/>
  <c r="E42" i="17" s="1"/>
  <c r="Y12" i="4"/>
  <c r="D36" i="17" s="1"/>
  <c r="E36" i="17" s="1"/>
  <c r="Y13" i="4"/>
  <c r="Z11" i="14"/>
  <c r="AA11" i="14" s="1"/>
  <c r="AB11" i="14" s="1"/>
  <c r="Z12" i="7"/>
  <c r="AA12" i="7" s="1"/>
  <c r="AB12" i="7" s="1"/>
  <c r="V15" i="7"/>
  <c r="V17" i="7" s="1"/>
  <c r="V19" i="7" s="1"/>
  <c r="O22" i="9" s="1"/>
  <c r="N66" i="18"/>
  <c r="Q36" i="21"/>
  <c r="P66" i="18"/>
  <c r="M40" i="21"/>
  <c r="G69" i="18"/>
  <c r="E69" i="18"/>
  <c r="O11" i="15"/>
  <c r="N22" i="15"/>
  <c r="R11" i="15"/>
  <c r="N13" i="15"/>
  <c r="J14" i="15"/>
  <c r="J16" i="15" s="1"/>
  <c r="J19" i="15" s="1"/>
  <c r="J24" i="15" s="1"/>
  <c r="J25" i="15" s="1"/>
  <c r="D35" i="17"/>
  <c r="E35" i="17" s="1"/>
  <c r="G13" i="18" s="1"/>
  <c r="H13" i="18" s="1"/>
  <c r="AH20" i="7"/>
  <c r="AI20" i="7" s="1"/>
  <c r="AL20" i="7" s="1"/>
  <c r="AY39" i="9" s="1"/>
  <c r="AH12" i="7"/>
  <c r="AI12" i="7" s="1"/>
  <c r="AK12" i="7" s="1"/>
  <c r="AY18" i="9" s="1"/>
  <c r="R19" i="7"/>
  <c r="O21" i="9" s="1"/>
  <c r="AL23" i="14"/>
  <c r="AJ23" i="14"/>
  <c r="AI18" i="4"/>
  <c r="AK18" i="4"/>
  <c r="AT37" i="9" s="1"/>
  <c r="AA6" i="15"/>
  <c r="AB6" i="15" s="1"/>
  <c r="J42" i="17"/>
  <c r="K42" i="17" s="1"/>
  <c r="AH11" i="14"/>
  <c r="AI11" i="14" s="1"/>
  <c r="AK11" i="14" s="1"/>
  <c r="AH19" i="14"/>
  <c r="AI19" i="14" s="1"/>
  <c r="F20" i="14"/>
  <c r="P81" i="18"/>
  <c r="Q81" i="18" s="1"/>
  <c r="P12" i="18"/>
  <c r="Q12" i="18" s="1"/>
  <c r="P104" i="18"/>
  <c r="Q104" i="18" s="1"/>
  <c r="P35" i="18"/>
  <c r="Q35" i="18" s="1"/>
  <c r="AG21" i="4"/>
  <c r="AH21" i="4" s="1"/>
  <c r="AG12" i="4"/>
  <c r="AH12" i="4" s="1"/>
  <c r="AJ12" i="4" s="1"/>
  <c r="AT18" i="9" s="1"/>
  <c r="Q18" i="4"/>
  <c r="O13" i="9" s="1"/>
  <c r="AG20" i="4"/>
  <c r="AH20" i="4" s="1"/>
  <c r="AH10" i="7"/>
  <c r="AI10" i="7" s="1"/>
  <c r="AK10" i="7" s="1"/>
  <c r="AY16" i="9" s="1"/>
  <c r="J19" i="7"/>
  <c r="O19" i="9" s="1"/>
  <c r="AH18" i="7"/>
  <c r="AI18" i="7" s="1"/>
  <c r="AL18" i="7" s="1"/>
  <c r="AY37" i="9" s="1"/>
  <c r="AH11" i="7"/>
  <c r="AI11" i="7" s="1"/>
  <c r="AK11" i="7" s="1"/>
  <c r="AY17" i="9" s="1"/>
  <c r="N19" i="7"/>
  <c r="O20" i="9" s="1"/>
  <c r="AH19" i="7"/>
  <c r="AI19" i="7" s="1"/>
  <c r="AL19" i="7" s="1"/>
  <c r="AY38" i="9" s="1"/>
  <c r="D33" i="17"/>
  <c r="E33" i="17" s="1"/>
  <c r="Z9" i="4"/>
  <c r="AA9" i="4" s="1"/>
  <c r="G104" i="18"/>
  <c r="H104" i="18" s="1"/>
  <c r="AB11" i="9" s="1"/>
  <c r="G12" i="18"/>
  <c r="H12" i="18" s="1"/>
  <c r="G35" i="18"/>
  <c r="H35" i="18" s="1"/>
  <c r="G81" i="18"/>
  <c r="H81" i="18" s="1"/>
  <c r="J36" i="17"/>
  <c r="K36" i="17" s="1"/>
  <c r="AA14" i="14"/>
  <c r="AB14" i="14" s="1"/>
  <c r="AI19" i="4"/>
  <c r="AK19" i="4"/>
  <c r="AT38" i="9" s="1"/>
  <c r="AH9" i="7"/>
  <c r="AI9" i="7" s="1"/>
  <c r="AK9" i="7" s="1"/>
  <c r="AY15" i="9" s="1"/>
  <c r="F19" i="7"/>
  <c r="O18" i="9" s="1"/>
  <c r="AH17" i="7"/>
  <c r="AI17" i="7" s="1"/>
  <c r="AL17" i="7" s="1"/>
  <c r="AY36" i="9" s="1"/>
  <c r="G23" i="18"/>
  <c r="H23" i="18" s="1"/>
  <c r="G46" i="18"/>
  <c r="H46" i="18" s="1"/>
  <c r="G115" i="18"/>
  <c r="H115" i="18" s="1"/>
  <c r="AB22" i="9" s="1"/>
  <c r="G92" i="18"/>
  <c r="H92" i="18" s="1"/>
  <c r="AL20" i="14"/>
  <c r="AJ20" i="14"/>
  <c r="AJ22" i="14"/>
  <c r="AL22" i="14"/>
  <c r="P36" i="18"/>
  <c r="Q36" i="18" s="1"/>
  <c r="P13" i="18"/>
  <c r="Q13" i="18" s="1"/>
  <c r="P105" i="18"/>
  <c r="Q105" i="18" s="1"/>
  <c r="P82" i="18"/>
  <c r="Q82" i="18" s="1"/>
  <c r="AG17" i="4"/>
  <c r="AH17" i="4" s="1"/>
  <c r="E18" i="4"/>
  <c r="O10" i="9" s="1"/>
  <c r="AG9" i="4"/>
  <c r="AH9" i="4" s="1"/>
  <c r="AJ9" i="4" s="1"/>
  <c r="AT15" i="9" s="1"/>
  <c r="AL21" i="14"/>
  <c r="AJ21" i="14"/>
  <c r="AA5" i="15"/>
  <c r="AB5" i="15" s="1"/>
  <c r="J41" i="17"/>
  <c r="K41" i="17" s="1"/>
  <c r="E16" i="21"/>
  <c r="E32" i="21"/>
  <c r="E48" i="21"/>
  <c r="E64" i="21"/>
  <c r="E80" i="21"/>
  <c r="E96" i="21"/>
  <c r="E112" i="21"/>
  <c r="E128" i="21"/>
  <c r="E15" i="21"/>
  <c r="E55" i="21"/>
  <c r="E99" i="21"/>
  <c r="E17" i="21"/>
  <c r="E33" i="21"/>
  <c r="E49" i="21"/>
  <c r="E65" i="21"/>
  <c r="E81" i="21"/>
  <c r="E97" i="21"/>
  <c r="E113" i="21"/>
  <c r="E129" i="21"/>
  <c r="E126" i="21"/>
  <c r="E43" i="21"/>
  <c r="E91" i="21"/>
  <c r="E14" i="21"/>
  <c r="E30" i="21"/>
  <c r="E46" i="21"/>
  <c r="E62" i="21"/>
  <c r="E78" i="21"/>
  <c r="E94" i="21"/>
  <c r="E59" i="21"/>
  <c r="E107" i="21"/>
  <c r="D16" i="21"/>
  <c r="C16" i="21" s="1"/>
  <c r="D24" i="21"/>
  <c r="C24" i="21" s="1"/>
  <c r="D32" i="21"/>
  <c r="C32" i="21" s="1"/>
  <c r="D40" i="21"/>
  <c r="C40" i="21" s="1"/>
  <c r="D48" i="21"/>
  <c r="C48" i="21" s="1"/>
  <c r="D56" i="21"/>
  <c r="C56" i="21" s="1"/>
  <c r="D64" i="21"/>
  <c r="C64" i="21" s="1"/>
  <c r="D72" i="21"/>
  <c r="C72" i="21" s="1"/>
  <c r="D80" i="21"/>
  <c r="C80" i="21" s="1"/>
  <c r="D88" i="21"/>
  <c r="C88" i="21" s="1"/>
  <c r="D96" i="21"/>
  <c r="C96" i="21" s="1"/>
  <c r="D104" i="21"/>
  <c r="C104" i="21" s="1"/>
  <c r="D112" i="21"/>
  <c r="C112" i="21" s="1"/>
  <c r="D120" i="21"/>
  <c r="C120" i="21" s="1"/>
  <c r="D128" i="21"/>
  <c r="C128" i="21" s="1"/>
  <c r="D130" i="21"/>
  <c r="C130" i="21" s="1"/>
  <c r="D35" i="21"/>
  <c r="C35" i="21" s="1"/>
  <c r="D55" i="21"/>
  <c r="C55" i="21" s="1"/>
  <c r="D83" i="21"/>
  <c r="C83" i="21" s="1"/>
  <c r="D99" i="21"/>
  <c r="C99" i="21" s="1"/>
  <c r="D123" i="21"/>
  <c r="C123" i="21" s="1"/>
  <c r="D17" i="21"/>
  <c r="C17" i="21" s="1"/>
  <c r="D25" i="21"/>
  <c r="C25" i="21" s="1"/>
  <c r="D33" i="21"/>
  <c r="C33" i="21" s="1"/>
  <c r="D41" i="21"/>
  <c r="C41" i="21" s="1"/>
  <c r="D49" i="21"/>
  <c r="C49" i="21" s="1"/>
  <c r="D57" i="21"/>
  <c r="C57" i="21" s="1"/>
  <c r="D65" i="21"/>
  <c r="C65" i="21" s="1"/>
  <c r="D73" i="21"/>
  <c r="C73" i="21" s="1"/>
  <c r="D81" i="21"/>
  <c r="C81" i="21" s="1"/>
  <c r="D89" i="21"/>
  <c r="C89" i="21" s="1"/>
  <c r="D97" i="21"/>
  <c r="C97" i="21" s="1"/>
  <c r="D105" i="21"/>
  <c r="C105" i="21" s="1"/>
  <c r="D113" i="21"/>
  <c r="C113" i="21" s="1"/>
  <c r="D121" i="21"/>
  <c r="C121" i="21" s="1"/>
  <c r="D129" i="21"/>
  <c r="C129" i="21" s="1"/>
  <c r="D126" i="21"/>
  <c r="C126" i="21" s="1"/>
  <c r="D27" i="21"/>
  <c r="C27" i="21" s="1"/>
  <c r="D51" i="21"/>
  <c r="C51" i="21" s="1"/>
  <c r="D75" i="21"/>
  <c r="C75" i="21" s="1"/>
  <c r="D103" i="21"/>
  <c r="C103" i="21" s="1"/>
  <c r="D127" i="21"/>
  <c r="C127" i="21" s="1"/>
  <c r="D18" i="21"/>
  <c r="C18" i="21" s="1"/>
  <c r="D26" i="21"/>
  <c r="C26" i="21" s="1"/>
  <c r="D34" i="21"/>
  <c r="C34" i="21" s="1"/>
  <c r="D42" i="21"/>
  <c r="C42" i="21" s="1"/>
  <c r="D50" i="21"/>
  <c r="C50" i="21" s="1"/>
  <c r="D58" i="21"/>
  <c r="C58" i="21" s="1"/>
  <c r="D66" i="21"/>
  <c r="C66" i="21" s="1"/>
  <c r="D74" i="21"/>
  <c r="C74" i="21" s="1"/>
  <c r="D82" i="21"/>
  <c r="C82" i="21" s="1"/>
  <c r="D90" i="21"/>
  <c r="C90" i="21" s="1"/>
  <c r="D98" i="21"/>
  <c r="C98" i="21" s="1"/>
  <c r="D106" i="21"/>
  <c r="C106" i="21" s="1"/>
  <c r="D118" i="21"/>
  <c r="C118" i="21" s="1"/>
  <c r="E12" i="21"/>
  <c r="E28" i="21"/>
  <c r="E44" i="21"/>
  <c r="E60" i="21"/>
  <c r="E76" i="21"/>
  <c r="E92" i="21"/>
  <c r="E108" i="21"/>
  <c r="E124" i="21"/>
  <c r="E122" i="21"/>
  <c r="E47" i="21"/>
  <c r="E87" i="21"/>
  <c r="E13" i="21"/>
  <c r="E29" i="21"/>
  <c r="E45" i="21"/>
  <c r="E61" i="21"/>
  <c r="E77" i="21"/>
  <c r="E93" i="21"/>
  <c r="E109" i="21"/>
  <c r="E125" i="21"/>
  <c r="E118" i="21"/>
  <c r="E31" i="21"/>
  <c r="E79" i="21"/>
  <c r="E127" i="21"/>
  <c r="E26" i="21"/>
  <c r="E42" i="21"/>
  <c r="E58" i="21"/>
  <c r="E74" i="21"/>
  <c r="E90" i="21"/>
  <c r="E39" i="21"/>
  <c r="E95" i="21"/>
  <c r="E20" i="21"/>
  <c r="E52" i="21"/>
  <c r="E84" i="21"/>
  <c r="E116" i="21"/>
  <c r="E27" i="21"/>
  <c r="E111" i="21"/>
  <c r="E37" i="21"/>
  <c r="E69" i="21"/>
  <c r="E101" i="21"/>
  <c r="E98" i="21"/>
  <c r="E51" i="21"/>
  <c r="E18" i="21"/>
  <c r="E50" i="21"/>
  <c r="E82" i="21"/>
  <c r="E71" i="21"/>
  <c r="D109" i="21"/>
  <c r="C109" i="21" s="1"/>
  <c r="D15" i="21"/>
  <c r="C15" i="21" s="1"/>
  <c r="D115" i="21"/>
  <c r="C115" i="21" s="1"/>
  <c r="D38" i="21"/>
  <c r="C38" i="21" s="1"/>
  <c r="D70" i="21"/>
  <c r="C70" i="21" s="1"/>
  <c r="D102" i="21"/>
  <c r="C102" i="21" s="1"/>
  <c r="D31" i="21"/>
  <c r="C31" i="21" s="1"/>
  <c r="D59" i="21"/>
  <c r="C59" i="21" s="1"/>
  <c r="D79" i="21"/>
  <c r="C79" i="21" s="1"/>
  <c r="D107" i="21"/>
  <c r="C107" i="21" s="1"/>
  <c r="D11" i="21"/>
  <c r="E36" i="21"/>
  <c r="E68" i="21"/>
  <c r="E102" i="21"/>
  <c r="E63" i="21"/>
  <c r="E21" i="21"/>
  <c r="E85" i="21"/>
  <c r="E117" i="21"/>
  <c r="E19" i="21"/>
  <c r="E103" i="21"/>
  <c r="E66" i="21"/>
  <c r="E106" i="21"/>
  <c r="E119" i="21"/>
  <c r="D93" i="21"/>
  <c r="C93" i="21" s="1"/>
  <c r="D125" i="21"/>
  <c r="C125" i="21" s="1"/>
  <c r="D63" i="21"/>
  <c r="C63" i="21" s="1"/>
  <c r="D22" i="21"/>
  <c r="C22" i="21" s="1"/>
  <c r="D54" i="21"/>
  <c r="C54" i="21" s="1"/>
  <c r="D86" i="21"/>
  <c r="C86" i="21" s="1"/>
  <c r="D23" i="21"/>
  <c r="C23" i="21" s="1"/>
  <c r="D71" i="21"/>
  <c r="C71" i="21" s="1"/>
  <c r="D95" i="21"/>
  <c r="C95" i="21" s="1"/>
  <c r="E11" i="21"/>
  <c r="E40" i="21"/>
  <c r="E72" i="21"/>
  <c r="E104" i="21"/>
  <c r="E114" i="21"/>
  <c r="E75" i="21"/>
  <c r="E25" i="21"/>
  <c r="E57" i="21"/>
  <c r="E89" i="21"/>
  <c r="E121" i="21"/>
  <c r="E23" i="21"/>
  <c r="E115" i="21"/>
  <c r="E38" i="21"/>
  <c r="E70" i="21"/>
  <c r="E130" i="21"/>
  <c r="D12" i="21"/>
  <c r="C12" i="21" s="1"/>
  <c r="D28" i="21"/>
  <c r="C28" i="21" s="1"/>
  <c r="D44" i="21"/>
  <c r="C44" i="21" s="1"/>
  <c r="D60" i="21"/>
  <c r="C60" i="21" s="1"/>
  <c r="D76" i="21"/>
  <c r="C76" i="21" s="1"/>
  <c r="D92" i="21"/>
  <c r="C92" i="21" s="1"/>
  <c r="D108" i="21"/>
  <c r="C108" i="21" s="1"/>
  <c r="D124" i="21"/>
  <c r="C124" i="21" s="1"/>
  <c r="D19" i="21"/>
  <c r="C19" i="21" s="1"/>
  <c r="D67" i="21"/>
  <c r="C67" i="21" s="1"/>
  <c r="D111" i="21"/>
  <c r="C111" i="21" s="1"/>
  <c r="D21" i="21"/>
  <c r="C21" i="21" s="1"/>
  <c r="D37" i="21"/>
  <c r="C37" i="21" s="1"/>
  <c r="D53" i="21"/>
  <c r="C53" i="21" s="1"/>
  <c r="D69" i="21"/>
  <c r="C69" i="21" s="1"/>
  <c r="D85" i="21"/>
  <c r="C85" i="21" s="1"/>
  <c r="D117" i="21"/>
  <c r="C117" i="21" s="1"/>
  <c r="D39" i="21"/>
  <c r="C39" i="21" s="1"/>
  <c r="D14" i="21"/>
  <c r="C14" i="21" s="1"/>
  <c r="D46" i="21"/>
  <c r="C46" i="21" s="1"/>
  <c r="D78" i="21"/>
  <c r="C78" i="21" s="1"/>
  <c r="D110" i="21"/>
  <c r="C110" i="21" s="1"/>
  <c r="E100" i="21"/>
  <c r="E53" i="21"/>
  <c r="E34" i="21"/>
  <c r="D47" i="21"/>
  <c r="C47" i="21" s="1"/>
  <c r="D119" i="21"/>
  <c r="C119" i="21" s="1"/>
  <c r="E88" i="21"/>
  <c r="E41" i="21"/>
  <c r="E67" i="21"/>
  <c r="E83" i="21"/>
  <c r="D68" i="21"/>
  <c r="C68" i="21" s="1"/>
  <c r="D122" i="21"/>
  <c r="C122" i="21" s="1"/>
  <c r="D29" i="21"/>
  <c r="C29" i="21" s="1"/>
  <c r="D114" i="21"/>
  <c r="C114" i="21" s="1"/>
  <c r="D94" i="21"/>
  <c r="C94" i="21" s="1"/>
  <c r="E73" i="21"/>
  <c r="E22" i="21"/>
  <c r="D84" i="21"/>
  <c r="C84" i="21" s="1"/>
  <c r="D43" i="21"/>
  <c r="C43" i="21" s="1"/>
  <c r="D101" i="21"/>
  <c r="C101" i="21" s="1"/>
  <c r="D62" i="21"/>
  <c r="C62" i="21" s="1"/>
  <c r="E56" i="21"/>
  <c r="E123" i="21"/>
  <c r="E110" i="21"/>
  <c r="E86" i="21"/>
  <c r="D52" i="21"/>
  <c r="C52" i="21" s="1"/>
  <c r="D116" i="21"/>
  <c r="C116" i="21" s="1"/>
  <c r="D13" i="21"/>
  <c r="C13" i="21" s="1"/>
  <c r="D77" i="21"/>
  <c r="C77" i="21" s="1"/>
  <c r="D91" i="21"/>
  <c r="C91" i="21" s="1"/>
  <c r="E24" i="21"/>
  <c r="E35" i="21"/>
  <c r="E105" i="21"/>
  <c r="E54" i="21"/>
  <c r="D36" i="21"/>
  <c r="C36" i="21" s="1"/>
  <c r="D100" i="21"/>
  <c r="C100" i="21" s="1"/>
  <c r="D87" i="21"/>
  <c r="C87" i="21" s="1"/>
  <c r="D61" i="21"/>
  <c r="C61" i="21" s="1"/>
  <c r="D30" i="21"/>
  <c r="C30" i="21" s="1"/>
  <c r="E120" i="21"/>
  <c r="D20" i="21"/>
  <c r="C20" i="21" s="1"/>
  <c r="D45" i="21"/>
  <c r="C45" i="21" s="1"/>
  <c r="Y11" i="9" l="1"/>
  <c r="T11" i="9" s="1"/>
  <c r="P38" i="18"/>
  <c r="Q38" i="18" s="1"/>
  <c r="D43" i="17"/>
  <c r="E43" i="17" s="1"/>
  <c r="G90" i="18" s="1"/>
  <c r="H90" i="18" s="1"/>
  <c r="P107" i="18"/>
  <c r="Q107" i="18" s="1"/>
  <c r="D41" i="17"/>
  <c r="E41" i="17" s="1"/>
  <c r="G42" i="18" s="1"/>
  <c r="H42" i="18" s="1"/>
  <c r="Q66" i="18"/>
  <c r="Z12" i="4"/>
  <c r="AA12" i="4" s="1"/>
  <c r="P15" i="18"/>
  <c r="Q15" i="18" s="1"/>
  <c r="H69" i="18"/>
  <c r="Y22" i="9" s="1"/>
  <c r="T22" i="9" s="1"/>
  <c r="J33" i="17"/>
  <c r="K33" i="17" s="1"/>
  <c r="P11" i="18" s="1"/>
  <c r="Q11" i="18" s="1"/>
  <c r="D37" i="17"/>
  <c r="E37" i="17" s="1"/>
  <c r="Z13" i="4"/>
  <c r="AA13" i="4" s="1"/>
  <c r="AA10" i="7"/>
  <c r="AB10" i="7" s="1"/>
  <c r="D44" i="17"/>
  <c r="E44" i="17" s="1"/>
  <c r="G91" i="18" s="1"/>
  <c r="H91" i="18" s="1"/>
  <c r="P67" i="18"/>
  <c r="N67" i="18"/>
  <c r="Q37" i="21"/>
  <c r="N14" i="15"/>
  <c r="N16" i="15" s="1"/>
  <c r="N19" i="15" s="1"/>
  <c r="N24" i="15" s="1"/>
  <c r="N25" i="15" s="1"/>
  <c r="Z7" i="15"/>
  <c r="V11" i="15"/>
  <c r="S11" i="15"/>
  <c r="R22" i="15"/>
  <c r="R13" i="15"/>
  <c r="G105" i="18"/>
  <c r="H105" i="18" s="1"/>
  <c r="AB12" i="9" s="1"/>
  <c r="G36" i="18"/>
  <c r="H36" i="18" s="1"/>
  <c r="Y12" i="9" s="1"/>
  <c r="G82" i="18"/>
  <c r="H82" i="18" s="1"/>
  <c r="P14" i="18"/>
  <c r="Q14" i="18" s="1"/>
  <c r="P37" i="18"/>
  <c r="Q37" i="18" s="1"/>
  <c r="P83" i="18"/>
  <c r="Q83" i="18" s="1"/>
  <c r="P106" i="18"/>
  <c r="Q106" i="18" s="1"/>
  <c r="AJ18" i="7"/>
  <c r="AY30" i="9" s="1"/>
  <c r="AT30" i="9"/>
  <c r="G103" i="18"/>
  <c r="H103" i="18" s="1"/>
  <c r="AB10" i="9" s="1"/>
  <c r="G11" i="18"/>
  <c r="H11" i="18" s="1"/>
  <c r="G34" i="18"/>
  <c r="H34" i="18" s="1"/>
  <c r="G80" i="18"/>
  <c r="H80" i="18" s="1"/>
  <c r="G89" i="18"/>
  <c r="H89" i="18" s="1"/>
  <c r="G43" i="18"/>
  <c r="H43" i="18" s="1"/>
  <c r="G112" i="18"/>
  <c r="H112" i="18" s="1"/>
  <c r="AB19" i="9" s="1"/>
  <c r="G20" i="18"/>
  <c r="H20" i="18" s="1"/>
  <c r="G83" i="18"/>
  <c r="H83" i="18" s="1"/>
  <c r="G106" i="18"/>
  <c r="H106" i="18" s="1"/>
  <c r="AB13" i="9" s="1"/>
  <c r="G14" i="18"/>
  <c r="H14" i="18" s="1"/>
  <c r="G37" i="18"/>
  <c r="H37" i="18" s="1"/>
  <c r="G11" i="21"/>
  <c r="C11" i="21"/>
  <c r="AI17" i="4"/>
  <c r="AK17" i="4"/>
  <c r="AT36" i="9" s="1"/>
  <c r="AJ19" i="14"/>
  <c r="AL19" i="14"/>
  <c r="J10" i="21"/>
  <c r="AI21" i="4"/>
  <c r="AK21" i="4"/>
  <c r="P111" i="18"/>
  <c r="Q111" i="18" s="1"/>
  <c r="P42" i="18"/>
  <c r="Q42" i="18" s="1"/>
  <c r="P88" i="18"/>
  <c r="Q88" i="18" s="1"/>
  <c r="P19" i="18"/>
  <c r="Q19" i="18" s="1"/>
  <c r="AJ19" i="7"/>
  <c r="AY31" i="9" s="1"/>
  <c r="AT31" i="9"/>
  <c r="AI20" i="4"/>
  <c r="AK20" i="4"/>
  <c r="AT39" i="9" s="1"/>
  <c r="F26" i="14"/>
  <c r="F25" i="14"/>
  <c r="P89" i="18"/>
  <c r="Q89" i="18" s="1"/>
  <c r="P20" i="18"/>
  <c r="Q20" i="18" s="1"/>
  <c r="P112" i="18"/>
  <c r="Q112" i="18" s="1"/>
  <c r="P43" i="18"/>
  <c r="Q43" i="18" s="1"/>
  <c r="Y13" i="9" l="1"/>
  <c r="T13" i="9" s="1"/>
  <c r="Y10" i="9"/>
  <c r="T10" i="9" s="1"/>
  <c r="T12" i="9"/>
  <c r="Y19" i="9"/>
  <c r="T19" i="9" s="1"/>
  <c r="G44" i="18"/>
  <c r="H44" i="18" s="1"/>
  <c r="G21" i="18"/>
  <c r="H21" i="18" s="1"/>
  <c r="G113" i="18"/>
  <c r="H113" i="18" s="1"/>
  <c r="AB20" i="9" s="1"/>
  <c r="P34" i="18"/>
  <c r="Q34" i="18" s="1"/>
  <c r="P103" i="18"/>
  <c r="Q103" i="18" s="1"/>
  <c r="G19" i="18"/>
  <c r="H19" i="18" s="1"/>
  <c r="Y18" i="9" s="1"/>
  <c r="G88" i="18"/>
  <c r="H88" i="18" s="1"/>
  <c r="G111" i="18"/>
  <c r="H111" i="18" s="1"/>
  <c r="AB18" i="9" s="1"/>
  <c r="G22" i="18"/>
  <c r="H22" i="18" s="1"/>
  <c r="P80" i="18"/>
  <c r="Q80" i="18" s="1"/>
  <c r="Q67" i="18"/>
  <c r="G107" i="18"/>
  <c r="H107" i="18" s="1"/>
  <c r="AB14" i="9" s="1"/>
  <c r="G84" i="18"/>
  <c r="H84" i="18" s="1"/>
  <c r="G15" i="18"/>
  <c r="H15" i="18" s="1"/>
  <c r="G38" i="18"/>
  <c r="H38" i="18" s="1"/>
  <c r="AT33" i="9"/>
  <c r="G114" i="18"/>
  <c r="H114" i="18" s="1"/>
  <c r="AB21" i="9" s="1"/>
  <c r="G45" i="18"/>
  <c r="H45" i="18" s="1"/>
  <c r="P68" i="18"/>
  <c r="Q38" i="21"/>
  <c r="N68" i="18"/>
  <c r="Z8" i="15"/>
  <c r="R14" i="15"/>
  <c r="R16" i="15" s="1"/>
  <c r="R19" i="15" s="1"/>
  <c r="R24" i="15" s="1"/>
  <c r="R25" i="15" s="1"/>
  <c r="W11" i="15"/>
  <c r="V22" i="15"/>
  <c r="V13" i="15"/>
  <c r="J43" i="17"/>
  <c r="K43" i="17" s="1"/>
  <c r="AA7" i="15"/>
  <c r="AB7" i="15" s="1"/>
  <c r="AJ17" i="7"/>
  <c r="AY29" i="9" s="1"/>
  <c r="AT29" i="9"/>
  <c r="AJ20" i="7"/>
  <c r="AY32" i="9" s="1"/>
  <c r="AT32" i="9"/>
  <c r="F11" i="21"/>
  <c r="G12" i="21"/>
  <c r="Y14" i="9" l="1"/>
  <c r="T14" i="9" s="1"/>
  <c r="T18" i="9"/>
  <c r="Y21" i="9"/>
  <c r="T21" i="9" s="1"/>
  <c r="Y20" i="9"/>
  <c r="T20" i="9" s="1"/>
  <c r="Q68" i="18"/>
  <c r="P44" i="18"/>
  <c r="Q44" i="18" s="1"/>
  <c r="P21" i="18"/>
  <c r="Q21" i="18" s="1"/>
  <c r="P113" i="18"/>
  <c r="Q113" i="18" s="1"/>
  <c r="P90" i="18"/>
  <c r="Q90" i="18" s="1"/>
  <c r="Q39" i="21"/>
  <c r="P69" i="18"/>
  <c r="N69" i="18"/>
  <c r="V14" i="15"/>
  <c r="V16" i="15" s="1"/>
  <c r="V19" i="15" s="1"/>
  <c r="V24" i="15" s="1"/>
  <c r="V25" i="15" s="1"/>
  <c r="Z9" i="15"/>
  <c r="J44" i="17"/>
  <c r="K44" i="17" s="1"/>
  <c r="AA8" i="15"/>
  <c r="AB8" i="15" s="1"/>
  <c r="G13" i="21"/>
  <c r="F12" i="21"/>
  <c r="Q69" i="18" l="1"/>
  <c r="P91" i="18"/>
  <c r="Q91" i="18" s="1"/>
  <c r="P22" i="18"/>
  <c r="Q22" i="18" s="1"/>
  <c r="P114" i="18"/>
  <c r="Q114" i="18" s="1"/>
  <c r="P45" i="18"/>
  <c r="Q45" i="18" s="1"/>
  <c r="J45" i="17"/>
  <c r="K45" i="17" s="1"/>
  <c r="AA9" i="15"/>
  <c r="AB9" i="15" s="1"/>
  <c r="G14" i="21"/>
  <c r="F13" i="21"/>
  <c r="P46" i="18" l="1"/>
  <c r="Q46" i="18" s="1"/>
  <c r="P115" i="18"/>
  <c r="Q115" i="18" s="1"/>
  <c r="P92" i="18"/>
  <c r="Q92" i="18" s="1"/>
  <c r="P23" i="18"/>
  <c r="Q23" i="18" s="1"/>
  <c r="F14" i="21"/>
  <c r="G15" i="21"/>
  <c r="F15" i="21" l="1"/>
  <c r="G16" i="21"/>
  <c r="G17" i="21" l="1"/>
  <c r="F16" i="21"/>
  <c r="G18" i="21" l="1"/>
  <c r="F17" i="21"/>
  <c r="F18" i="21" l="1"/>
  <c r="G19" i="21"/>
  <c r="F19" i="21" l="1"/>
  <c r="G20" i="21"/>
  <c r="G21" i="21" l="1"/>
  <c r="F20" i="21"/>
  <c r="G22" i="21" l="1"/>
  <c r="F21" i="21"/>
  <c r="F22" i="21" l="1"/>
  <c r="G23" i="21"/>
  <c r="F23" i="21" l="1"/>
  <c r="G24" i="21"/>
  <c r="G25" i="21" l="1"/>
  <c r="F24" i="21"/>
  <c r="G26" i="21" l="1"/>
  <c r="F25" i="21"/>
  <c r="F26" i="21" l="1"/>
  <c r="G27" i="21"/>
  <c r="F27" i="21" l="1"/>
  <c r="G28" i="21"/>
  <c r="G29" i="21" l="1"/>
  <c r="F28" i="21"/>
  <c r="G30" i="21" l="1"/>
  <c r="F29" i="21"/>
  <c r="F30" i="21" l="1"/>
  <c r="G31" i="21"/>
  <c r="F31" i="21" l="1"/>
  <c r="G32" i="21"/>
  <c r="G33" i="21" l="1"/>
  <c r="F32" i="21"/>
  <c r="G34" i="21" l="1"/>
  <c r="F33" i="21"/>
  <c r="F34" i="21" l="1"/>
  <c r="G35" i="21"/>
  <c r="F35" i="21" l="1"/>
  <c r="G36" i="21"/>
  <c r="G37" i="21" l="1"/>
  <c r="F36" i="21"/>
  <c r="G38" i="21" l="1"/>
  <c r="F37" i="21"/>
  <c r="F38" i="21" l="1"/>
  <c r="G39" i="21"/>
  <c r="F39" i="21" l="1"/>
  <c r="G40" i="21"/>
  <c r="G41" i="21" l="1"/>
  <c r="F40" i="21"/>
  <c r="G42" i="21" l="1"/>
  <c r="F41" i="21"/>
  <c r="F42" i="21" l="1"/>
  <c r="G43" i="21"/>
  <c r="F43" i="21" l="1"/>
  <c r="G44" i="21"/>
  <c r="G45" i="21" l="1"/>
  <c r="F44" i="21"/>
  <c r="G46" i="21" l="1"/>
  <c r="F45" i="21"/>
  <c r="F46" i="21" l="1"/>
  <c r="G47" i="21"/>
  <c r="F47" i="21" l="1"/>
  <c r="G48" i="21"/>
  <c r="G49" i="21" l="1"/>
  <c r="F48" i="21"/>
  <c r="G50" i="21" l="1"/>
  <c r="F49" i="21"/>
  <c r="F50" i="21" l="1"/>
  <c r="G51" i="21"/>
  <c r="F51" i="21" l="1"/>
  <c r="G52" i="21"/>
  <c r="G53" i="21" l="1"/>
  <c r="F52" i="21"/>
  <c r="G54" i="21" l="1"/>
  <c r="F53" i="21"/>
  <c r="F54" i="21" l="1"/>
  <c r="G55" i="21"/>
  <c r="F55" i="21" l="1"/>
  <c r="G56" i="21"/>
  <c r="G57" i="21" l="1"/>
  <c r="F56" i="21"/>
  <c r="G58" i="21" l="1"/>
  <c r="F57" i="21"/>
  <c r="F58" i="21" l="1"/>
  <c r="G59" i="21"/>
  <c r="F59" i="21" l="1"/>
  <c r="G60" i="21"/>
  <c r="G61" i="21" l="1"/>
  <c r="F60" i="21"/>
  <c r="G62" i="21" l="1"/>
  <c r="F61" i="21"/>
  <c r="F62" i="21" l="1"/>
  <c r="G63" i="21"/>
  <c r="F63" i="21" l="1"/>
  <c r="G64" i="21"/>
  <c r="G65" i="21" l="1"/>
  <c r="F64" i="21"/>
  <c r="G66" i="21" l="1"/>
  <c r="F65" i="21"/>
  <c r="F66" i="21" l="1"/>
  <c r="G67" i="21"/>
  <c r="F67" i="21" l="1"/>
  <c r="G68" i="21"/>
  <c r="G69" i="21" l="1"/>
  <c r="F68" i="21"/>
  <c r="G70" i="21" l="1"/>
  <c r="F69" i="21"/>
  <c r="F70" i="21" l="1"/>
  <c r="J11" i="21" s="1"/>
  <c r="G71" i="21"/>
  <c r="G72" i="21" l="1"/>
  <c r="F71" i="21"/>
  <c r="G73" i="21" l="1"/>
  <c r="F72" i="21"/>
  <c r="G74" i="21" l="1"/>
  <c r="F73" i="21"/>
  <c r="F74" i="21" l="1"/>
  <c r="G75" i="21"/>
  <c r="G76" i="21" l="1"/>
  <c r="F75" i="21"/>
  <c r="G77" i="21" l="1"/>
  <c r="F76" i="21"/>
  <c r="G78" i="21" l="1"/>
  <c r="F77" i="21"/>
  <c r="F78" i="21" l="1"/>
  <c r="G79" i="21"/>
  <c r="G80" i="21" l="1"/>
  <c r="F79" i="21"/>
  <c r="G81" i="21" l="1"/>
  <c r="F80" i="21"/>
  <c r="G82" i="21" l="1"/>
  <c r="F81" i="21"/>
  <c r="F82" i="21" l="1"/>
  <c r="G83" i="21"/>
  <c r="G84" i="21" l="1"/>
  <c r="F83" i="21"/>
  <c r="G85" i="21" l="1"/>
  <c r="F84" i="21"/>
  <c r="G86" i="21" l="1"/>
  <c r="F85" i="21"/>
  <c r="F86" i="21" l="1"/>
  <c r="G87" i="21"/>
  <c r="G88" i="21" l="1"/>
  <c r="F87" i="21"/>
  <c r="G89" i="21" l="1"/>
  <c r="F88" i="21"/>
  <c r="G90" i="21" l="1"/>
  <c r="F89" i="21"/>
  <c r="F90" i="21" l="1"/>
  <c r="G91" i="21"/>
  <c r="G92" i="21" l="1"/>
  <c r="F91" i="21"/>
  <c r="G93" i="21" l="1"/>
  <c r="F92" i="21"/>
  <c r="G94" i="21" l="1"/>
  <c r="F93" i="21"/>
  <c r="F94" i="21" l="1"/>
  <c r="G95" i="21"/>
  <c r="G96" i="21" l="1"/>
  <c r="F95" i="21"/>
  <c r="G97" i="21" l="1"/>
  <c r="F96" i="21"/>
  <c r="G98" i="21" l="1"/>
  <c r="F97" i="21"/>
  <c r="F98" i="21" l="1"/>
  <c r="G99" i="21"/>
  <c r="G100" i="21" l="1"/>
  <c r="F99" i="21"/>
  <c r="G101" i="21" l="1"/>
  <c r="F100" i="21"/>
  <c r="G102" i="21" l="1"/>
  <c r="F101" i="21"/>
  <c r="F102" i="21" l="1"/>
  <c r="G103" i="21"/>
  <c r="G104" i="21" l="1"/>
  <c r="F103" i="21"/>
  <c r="G105" i="21" l="1"/>
  <c r="F104" i="21"/>
  <c r="G106" i="21" l="1"/>
  <c r="F105" i="21"/>
  <c r="F106" i="21" l="1"/>
  <c r="G107" i="21"/>
  <c r="G108" i="21" l="1"/>
  <c r="F107" i="21"/>
  <c r="G109" i="21" l="1"/>
  <c r="F108" i="21"/>
  <c r="G110" i="21" l="1"/>
  <c r="F109" i="21"/>
  <c r="F110" i="21" l="1"/>
  <c r="G111" i="21"/>
  <c r="G112" i="21" l="1"/>
  <c r="F111" i="21"/>
  <c r="G113" i="21" l="1"/>
  <c r="F112" i="21"/>
  <c r="G114" i="21" l="1"/>
  <c r="F113" i="21"/>
  <c r="F114" i="21" l="1"/>
  <c r="G115" i="21"/>
  <c r="G116" i="21" l="1"/>
  <c r="F115" i="21"/>
  <c r="G117" i="21" l="1"/>
  <c r="F116" i="21"/>
  <c r="G118" i="21" l="1"/>
  <c r="F117" i="21"/>
  <c r="F118" i="21" l="1"/>
  <c r="G119" i="21"/>
  <c r="G120" i="21" l="1"/>
  <c r="F119" i="21"/>
  <c r="G121" i="21" l="1"/>
  <c r="F120" i="21"/>
  <c r="G122" i="21" l="1"/>
  <c r="F121" i="21"/>
  <c r="F122" i="21" l="1"/>
  <c r="G123" i="21"/>
  <c r="G124" i="21" l="1"/>
  <c r="F123" i="21"/>
  <c r="G125" i="21" l="1"/>
  <c r="F124" i="21"/>
  <c r="G126" i="21" l="1"/>
  <c r="F125" i="21"/>
  <c r="F126" i="21" l="1"/>
  <c r="G127" i="21"/>
  <c r="G128" i="21" l="1"/>
  <c r="F127" i="21"/>
  <c r="G129" i="21" l="1"/>
  <c r="F128" i="21"/>
  <c r="G130" i="21" l="1"/>
  <c r="F130" i="21" s="1"/>
  <c r="F129" i="21"/>
</calcChain>
</file>

<file path=xl/comments1.xml><?xml version="1.0" encoding="utf-8"?>
<comments xmlns="http://schemas.openxmlformats.org/spreadsheetml/2006/main">
  <authors>
    <author>Bagus Sudarsana</author>
  </authors>
  <commentList>
    <comment ref="D29" authorId="0" shapeId="0">
      <text>
        <r>
          <rPr>
            <b/>
            <sz val="9"/>
            <color indexed="81"/>
            <rFont val="Tahoma"/>
            <family val="2"/>
          </rPr>
          <t>Bagus Sudarsana:</t>
        </r>
        <r>
          <rPr>
            <sz val="9"/>
            <color indexed="81"/>
            <rFont val="Tahoma"/>
            <family val="2"/>
          </rPr>
          <t xml:space="preserve">
Kompensasi</t>
        </r>
      </text>
    </comment>
    <comment ref="J29" authorId="0" shapeId="0">
      <text>
        <r>
          <rPr>
            <b/>
            <sz val="9"/>
            <color indexed="81"/>
            <rFont val="Tahoma"/>
            <family val="2"/>
          </rPr>
          <t>Bagus Sudarsana:</t>
        </r>
        <r>
          <rPr>
            <sz val="9"/>
            <color indexed="81"/>
            <rFont val="Tahoma"/>
            <family val="2"/>
          </rPr>
          <t xml:space="preserve">
Kompensasi</t>
        </r>
      </text>
    </comment>
    <comment ref="D53" authorId="0" shapeId="0">
      <text>
        <r>
          <rPr>
            <b/>
            <sz val="9"/>
            <color indexed="81"/>
            <rFont val="Tahoma"/>
            <family val="2"/>
          </rPr>
          <t>Bagus Sudarsana:</t>
        </r>
        <r>
          <rPr>
            <sz val="9"/>
            <color indexed="81"/>
            <rFont val="Tahoma"/>
            <family val="2"/>
          </rPr>
          <t xml:space="preserve">
Refund Dealer</t>
        </r>
      </text>
    </comment>
  </commentList>
</comments>
</file>

<file path=xl/comments2.xml><?xml version="1.0" encoding="utf-8"?>
<comments xmlns="http://schemas.openxmlformats.org/spreadsheetml/2006/main">
  <authors>
    <author>Bagus Sudarsana</author>
  </authors>
  <commentList>
    <comment ref="B10" authorId="0" shapeId="0">
      <text>
        <r>
          <rPr>
            <b/>
            <sz val="9"/>
            <color indexed="81"/>
            <rFont val="Tahoma"/>
            <family val="2"/>
          </rPr>
          <t>Bagus Sudarsana:</t>
        </r>
        <r>
          <rPr>
            <sz val="9"/>
            <color indexed="81"/>
            <rFont val="Tahoma"/>
            <family val="2"/>
          </rPr>
          <t xml:space="preserve">
Jika Advance, akan memotong Pencairan</t>
        </r>
      </text>
    </comment>
  </commentList>
</comments>
</file>

<file path=xl/sharedStrings.xml><?xml version="1.0" encoding="utf-8"?>
<sst xmlns="http://schemas.openxmlformats.org/spreadsheetml/2006/main" count="11550" uniqueCount="10494">
  <si>
    <t>Total Akusisi (25%)</t>
  </si>
  <si>
    <t>3. Type Asuransi.</t>
  </si>
  <si>
    <t>Trihamas Finance</t>
  </si>
  <si>
    <t>5. Penggunaan Unit.</t>
  </si>
  <si>
    <t>4. Wilayah.</t>
  </si>
  <si>
    <t>1. Harga Pertanggungan.</t>
  </si>
  <si>
    <t>Akusisi (25%)</t>
  </si>
  <si>
    <t>Data yang dapat Dirubah</t>
  </si>
  <si>
    <t>Total</t>
  </si>
  <si>
    <t>Rate Asuransi Dealer</t>
  </si>
  <si>
    <t>J = C x H</t>
  </si>
  <si>
    <t>I = 75% x H</t>
  </si>
  <si>
    <t>H = D x G</t>
  </si>
  <si>
    <t>G</t>
  </si>
  <si>
    <t>F</t>
  </si>
  <si>
    <t>E = A x D</t>
  </si>
  <si>
    <t>D</t>
  </si>
  <si>
    <t>C = A</t>
  </si>
  <si>
    <t>B</t>
  </si>
  <si>
    <t>Premi Asuransi</t>
  </si>
  <si>
    <t>Rate Asuransi System</t>
  </si>
  <si>
    <t>Rate Asuransi Customer (Rate Premi)</t>
  </si>
  <si>
    <t>Base Rate</t>
  </si>
  <si>
    <t>Kategori</t>
  </si>
  <si>
    <t>Amortisasi Harga Pertanggungan</t>
  </si>
  <si>
    <t>Harga Pertanggungan</t>
  </si>
  <si>
    <t>Tahun Ke</t>
  </si>
  <si>
    <t>Wilayah 3</t>
  </si>
  <si>
    <t>Tenor</t>
  </si>
  <si>
    <t>Wilayah 2</t>
  </si>
  <si>
    <t>Pribadi/Dinas</t>
  </si>
  <si>
    <t>TLO</t>
  </si>
  <si>
    <t>Komersil</t>
  </si>
  <si>
    <t>Penggunaan Unit</t>
  </si>
  <si>
    <t>Wilayah 1</t>
  </si>
  <si>
    <t>All Risk</t>
  </si>
  <si>
    <t>Wilayah</t>
  </si>
  <si>
    <t>Jenis Asuransi System</t>
  </si>
  <si>
    <t>Asuransi</t>
  </si>
  <si>
    <t>Type Asuransi</t>
  </si>
  <si>
    <t>Harga Pertanggungan (A)</t>
  </si>
  <si>
    <t>TLOPribadi/Dinas7</t>
  </si>
  <si>
    <t>TLOPribadi/Dinas6</t>
  </si>
  <si>
    <t>TLOPribadi/Dinas5</t>
  </si>
  <si>
    <t>TLOPribadi/Dinas4</t>
  </si>
  <si>
    <t>TLOPribadi/Dinas3</t>
  </si>
  <si>
    <t>TLOPribadi/Dinas2</t>
  </si>
  <si>
    <t>TLOPribadi/Dinas1</t>
  </si>
  <si>
    <t>TLOPribadi/Dinas0</t>
  </si>
  <si>
    <t>TLOKomersil7</t>
  </si>
  <si>
    <t>TLOKomersil6</t>
  </si>
  <si>
    <t>TLOKomersil5</t>
  </si>
  <si>
    <t>TLOKomersil4</t>
  </si>
  <si>
    <t>TLOKomersil3</t>
  </si>
  <si>
    <t>TLOKomersil2</t>
  </si>
  <si>
    <t>TLOKomersil1</t>
  </si>
  <si>
    <t>TLOKomersil0</t>
  </si>
  <si>
    <t>All RiskPribadi/Dinas7</t>
  </si>
  <si>
    <t>All RiskPribadi/Dinas6</t>
  </si>
  <si>
    <t>All RiskPribadi/Dinas5</t>
  </si>
  <si>
    <t>All RiskPribadi/Dinas4</t>
  </si>
  <si>
    <t>All RiskPribadi/Dinas3</t>
  </si>
  <si>
    <t>All RiskPribadi/Dinas2</t>
  </si>
  <si>
    <t>All RiskPribadi/Dinas1</t>
  </si>
  <si>
    <t>All RiskPribadi/Dinas0</t>
  </si>
  <si>
    <t>All RiskKomersil7</t>
  </si>
  <si>
    <t>All RiskKomersil6</t>
  </si>
  <si>
    <t>All RiskKomersil5</t>
  </si>
  <si>
    <t>All RiskKomersil4</t>
  </si>
  <si>
    <t>All RiskKomersil3</t>
  </si>
  <si>
    <t>All RiskKomersil2</t>
  </si>
  <si>
    <t>All RiskKomersil1</t>
  </si>
  <si>
    <t>All RiskKomersil0</t>
  </si>
  <si>
    <t>W3</t>
  </si>
  <si>
    <t>W2</t>
  </si>
  <si>
    <t>W1</t>
  </si>
  <si>
    <t>Kode</t>
  </si>
  <si>
    <t>Jenis</t>
  </si>
  <si>
    <t>Type</t>
  </si>
  <si>
    <t>a</t>
  </si>
  <si>
    <t>Kategori Unit</t>
  </si>
  <si>
    <t>Truck &amp; Pick Up</t>
  </si>
  <si>
    <t>Bus</t>
  </si>
  <si>
    <t>Sedan, Jeep, Minibus, &amp; Microbus</t>
  </si>
  <si>
    <t>2. Kategori Unit</t>
  </si>
  <si>
    <t>Simulasi Perhitungan Premi Asuransi</t>
  </si>
  <si>
    <t>Amortisasi (%)</t>
  </si>
  <si>
    <t>6. Tenor.</t>
  </si>
  <si>
    <t>7. Refund Asuransi Dealer.</t>
  </si>
  <si>
    <t>Refund Asuransi Dealer (K)</t>
  </si>
  <si>
    <t>H x (1-K)</t>
  </si>
  <si>
    <t>UNTUK MICROBUS MASUK KE KATEGORI BUS</t>
  </si>
  <si>
    <t>2005 - 2009</t>
  </si>
  <si>
    <t>TENOR</t>
  </si>
  <si>
    <t>KATEGORI</t>
  </si>
  <si>
    <t>TAHUN KENDARAAN</t>
  </si>
  <si>
    <t>Foto copy buku tabungan min 3 bulan terakhir</t>
  </si>
  <si>
    <t>-</t>
  </si>
  <si>
    <t>Slip gaji bulan terakhir</t>
  </si>
  <si>
    <t xml:space="preserve">Rekening listrik </t>
  </si>
  <si>
    <t>Foto copy KTP suami istri + KK ( Kartu Keluarga )</t>
  </si>
  <si>
    <t>Usia maksimum 55 tahun pada akhir masa kredit</t>
  </si>
  <si>
    <t>Karyawan / Pegawai</t>
  </si>
  <si>
    <t>Rekening Koran 3 bulan terakhir</t>
  </si>
  <si>
    <t>SIUP + TDP + NPWP</t>
  </si>
  <si>
    <t xml:space="preserve"> </t>
  </si>
  <si>
    <t>Pencairan Bersih</t>
  </si>
  <si>
    <t>PENGUSAHA</t>
  </si>
  <si>
    <t>Pelunasan</t>
  </si>
  <si>
    <t xml:space="preserve">Pencairan </t>
  </si>
  <si>
    <t>Rp.</t>
  </si>
  <si>
    <t>:</t>
  </si>
  <si>
    <t>TOTAL TRANSFER</t>
  </si>
  <si>
    <t>TOTAL PEMBAYARAN</t>
  </si>
  <si>
    <t>+</t>
  </si>
  <si>
    <t>--------------------</t>
  </si>
  <si>
    <t>UANG MUKA</t>
  </si>
  <si>
    <t>BIAYA FIDUSIA</t>
  </si>
  <si>
    <t>BIAYA PROVISI</t>
  </si>
  <si>
    <t>BIAYA ADMINISTRASI</t>
  </si>
  <si>
    <t>ANGSURAN / BULAN</t>
  </si>
  <si>
    <t>TOTAL PINJAMAN</t>
  </si>
  <si>
    <t>%</t>
  </si>
  <si>
    <t>BUNGA</t>
  </si>
  <si>
    <t>POKOK PINJAMAN</t>
  </si>
  <si>
    <t>HARGA KENDARAAN</t>
  </si>
  <si>
    <t>4 TAHUN</t>
  </si>
  <si>
    <t>3 TAHUN</t>
  </si>
  <si>
    <t>2 TAHUN</t>
  </si>
  <si>
    <t>1 TAHUN</t>
  </si>
  <si>
    <t>PERINCIAN ANGSURAN</t>
  </si>
  <si>
    <t>TELP.(0362) 32775, 32097, FAX. 27769</t>
  </si>
  <si>
    <t>SINGARAJA-BALI 81151</t>
  </si>
  <si>
    <t xml:space="preserve">JL.A YANI NO.203 A </t>
  </si>
  <si>
    <t xml:space="preserve">Pelunasan </t>
  </si>
  <si>
    <t>ASURANSI</t>
  </si>
  <si>
    <t>FIDUSIA</t>
  </si>
  <si>
    <t>PROVISI</t>
  </si>
  <si>
    <t>RP.</t>
  </si>
  <si>
    <t>ADMINISTRASI</t>
  </si>
  <si>
    <t>CAIR</t>
  </si>
  <si>
    <t xml:space="preserve">Total Pencairan </t>
  </si>
  <si>
    <t>I GUSTI BAGUS SUDARSANA</t>
  </si>
  <si>
    <t>&gt;&gt;&gt;</t>
  </si>
  <si>
    <t>UP RATE BUNGA</t>
  </si>
  <si>
    <t>DIISI DI BAWAH</t>
  </si>
  <si>
    <t>UNTUK MINIBUS</t>
  </si>
  <si>
    <t>DP (%)</t>
  </si>
  <si>
    <t>STATUS</t>
  </si>
  <si>
    <t>12 BULAN</t>
  </si>
  <si>
    <t>24 BULAN</t>
  </si>
  <si>
    <t>36 BULAN</t>
  </si>
  <si>
    <t>48 BULAN</t>
  </si>
  <si>
    <t>NON ASURANSI</t>
  </si>
  <si>
    <t>PRESENTASE DP</t>
  </si>
  <si>
    <t>UANG MUKA (DP)</t>
  </si>
  <si>
    <t>JENIS KENDARAAN</t>
  </si>
  <si>
    <t>UNTUK PICK UP</t>
  </si>
  <si>
    <t>KATEGORI BUNGA</t>
  </si>
  <si>
    <t>Minibus/Sedan/Jeep</t>
  </si>
  <si>
    <t>Pick Up/Truck</t>
  </si>
  <si>
    <t>ASURANSI YANG DIGUNAKAN</t>
  </si>
  <si>
    <t>2010 - 2015</t>
  </si>
  <si>
    <t>KOMPENSASI</t>
  </si>
  <si>
    <t>REFUND NPV</t>
  </si>
  <si>
    <t>SURVEY</t>
  </si>
  <si>
    <t>NATARIS</t>
  </si>
  <si>
    <t>ADM</t>
  </si>
  <si>
    <t>KOMPONEN BIAYA FREELANCE</t>
  </si>
  <si>
    <t>PNBP</t>
  </si>
  <si>
    <t>TOTAL</t>
  </si>
  <si>
    <t>KOMPONEN BIAYA OTO/MOLADIN</t>
  </si>
  <si>
    <t>BIAYA KE NASABAH</t>
  </si>
  <si>
    <t>Sisa Adm</t>
  </si>
  <si>
    <t>REFUND OTO.COM</t>
  </si>
  <si>
    <t>REFUND ADM OTO</t>
  </si>
  <si>
    <t>REFUND BROKER / MEDIATOR</t>
  </si>
  <si>
    <t>«»</t>
  </si>
  <si>
    <t>PERHITUNGAN REFUND</t>
  </si>
  <si>
    <t>MINIMAL DP</t>
  </si>
  <si>
    <t>REFUND MOLADIN</t>
  </si>
  <si>
    <t>REFUND DEALER</t>
  </si>
  <si>
    <t>1 Th</t>
  </si>
  <si>
    <t>2 Th</t>
  </si>
  <si>
    <t>3 Th</t>
  </si>
  <si>
    <t>4 Th</t>
  </si>
  <si>
    <t>2003 - 2004</t>
  </si>
  <si>
    <t>2002 Down</t>
  </si>
  <si>
    <t>UMUR KENDARAAN</t>
  </si>
  <si>
    <t>Cadangan Hadiah</t>
  </si>
  <si>
    <t>NPV</t>
  </si>
  <si>
    <t>REFUND</t>
  </si>
  <si>
    <t>UP ADM</t>
  </si>
  <si>
    <r>
      <rPr>
        <i/>
        <sz val="9"/>
        <rFont val="Arial"/>
        <family val="2"/>
      </rPr>
      <t>Conversion Table</t>
    </r>
  </si>
  <si>
    <r>
      <rPr>
        <b/>
        <sz val="9"/>
        <rFont val="Arial"/>
        <family val="2"/>
      </rPr>
      <t>Effective</t>
    </r>
  </si>
  <si>
    <r>
      <rPr>
        <b/>
        <sz val="9"/>
        <rFont val="Arial"/>
        <family val="2"/>
      </rPr>
      <t>Tenor (Year) - in Advance</t>
    </r>
  </si>
  <si>
    <r>
      <rPr>
        <b/>
        <sz val="9"/>
        <rFont val="Arial"/>
        <family val="2"/>
      </rPr>
      <t>Tenor (Year) - in Arrears</t>
    </r>
  </si>
  <si>
    <r>
      <rPr>
        <b/>
        <sz val="9"/>
        <rFont val="Arial"/>
        <family val="2"/>
      </rPr>
      <t>Rate</t>
    </r>
  </si>
  <si>
    <r>
      <rPr>
        <sz val="9"/>
        <rFont val="Arial"/>
        <family val="2"/>
      </rPr>
      <t>Prepared by Dharma Yusadhana 23/10/2023                                                     Page 1</t>
    </r>
  </si>
  <si>
    <r>
      <rPr>
        <b/>
        <sz val="12.5"/>
        <color rgb="FF494949"/>
        <rFont val="Times New Roman"/>
        <family val="1"/>
      </rPr>
      <t>DP(%)</t>
    </r>
  </si>
  <si>
    <r>
      <rPr>
        <b/>
        <sz val="12.5"/>
        <color rgb="FF59595B"/>
        <rFont val="Times New Roman"/>
        <family val="1"/>
      </rPr>
      <t>Te</t>
    </r>
    <r>
      <rPr>
        <b/>
        <sz val="12.5"/>
        <color rgb="FF38383B"/>
        <rFont val="Times New Roman"/>
        <family val="1"/>
      </rPr>
      <t>nor</t>
    </r>
  </si>
  <si>
    <r>
      <rPr>
        <b/>
        <sz val="12.5"/>
        <color rgb="FF494949"/>
        <rFont val="Times New Roman"/>
        <family val="1"/>
      </rPr>
      <t xml:space="preserve">SALP
</t>
    </r>
    <r>
      <rPr>
        <b/>
        <sz val="12"/>
        <color rgb="FF494949"/>
        <rFont val="Arial"/>
        <family val="2"/>
      </rPr>
      <t>(II)</t>
    </r>
  </si>
  <si>
    <r>
      <rPr>
        <b/>
        <sz val="12.5"/>
        <color rgb="FF494949"/>
        <rFont val="Times New Roman"/>
        <family val="1"/>
      </rPr>
      <t>Niaga l</t>
    </r>
  </si>
  <si>
    <r>
      <rPr>
        <b/>
        <sz val="12.5"/>
        <color rgb="FF494949"/>
        <rFont val="Times New Roman"/>
        <family val="1"/>
      </rPr>
      <t>Kondis</t>
    </r>
    <r>
      <rPr>
        <b/>
        <sz val="12.5"/>
        <color rgb="FF2A2A2B"/>
        <rFont val="Times New Roman"/>
        <family val="1"/>
      </rPr>
      <t xml:space="preserve">i </t>
    </r>
    <r>
      <rPr>
        <b/>
        <sz val="12.5"/>
        <color rgb="FF494949"/>
        <rFont val="Times New Roman"/>
        <family val="1"/>
      </rPr>
      <t xml:space="preserve">Kendaraan </t>
    </r>
    <r>
      <rPr>
        <b/>
        <i/>
        <sz val="11"/>
        <color rgb="FF494949"/>
        <rFont val="Arial"/>
        <family val="2"/>
      </rPr>
      <t>(Bekas)</t>
    </r>
  </si>
  <si>
    <r>
      <rPr>
        <b/>
        <sz val="12.5"/>
        <color rgb="FF59595B"/>
        <rFont val="Times New Roman"/>
        <family val="1"/>
      </rPr>
      <t>Eff. Su</t>
    </r>
    <r>
      <rPr>
        <b/>
        <sz val="12.5"/>
        <color rgb="FF38383B"/>
        <rFont val="Times New Roman"/>
        <family val="1"/>
      </rPr>
      <t xml:space="preserve">ku </t>
    </r>
    <r>
      <rPr>
        <b/>
        <sz val="12.5"/>
        <color rgb="FF494949"/>
        <rFont val="Times New Roman"/>
        <family val="1"/>
      </rPr>
      <t>Bunga Dealer(%)</t>
    </r>
  </si>
  <si>
    <r>
      <rPr>
        <b/>
        <sz val="12.5"/>
        <color rgb="FF59595B"/>
        <rFont val="Times New Roman"/>
        <family val="1"/>
      </rPr>
      <t xml:space="preserve">SALP
</t>
    </r>
    <r>
      <rPr>
        <sz val="12.5"/>
        <color rgb="FF494949"/>
        <rFont val="Times New Roman"/>
        <family val="1"/>
      </rPr>
      <t>(I)</t>
    </r>
  </si>
  <si>
    <r>
      <rPr>
        <sz val="12.5"/>
        <color rgb="FF494949"/>
        <rFont val="Times New Roman"/>
        <family val="1"/>
      </rPr>
      <t>Min</t>
    </r>
    <r>
      <rPr>
        <sz val="12.5"/>
        <color rgb="FF2A2A2B"/>
        <rFont val="Times New Roman"/>
        <family val="1"/>
      </rPr>
      <t>i</t>
    </r>
    <r>
      <rPr>
        <sz val="12.5"/>
        <color rgb="FF494949"/>
        <rFont val="Times New Roman"/>
        <family val="1"/>
      </rPr>
      <t xml:space="preserve">bus </t>
    </r>
    <r>
      <rPr>
        <sz val="12.5"/>
        <color rgb="FF828283"/>
        <rFont val="Times New Roman"/>
        <family val="1"/>
      </rPr>
      <t xml:space="preserve">/ </t>
    </r>
    <r>
      <rPr>
        <sz val="12.5"/>
        <color rgb="FF59595B"/>
        <rFont val="Times New Roman"/>
        <family val="1"/>
      </rPr>
      <t>M</t>
    </r>
    <r>
      <rPr>
        <sz val="12.5"/>
        <color rgb="FF38383B"/>
        <rFont val="Times New Roman"/>
        <family val="1"/>
      </rPr>
      <t>icrobu</t>
    </r>
    <r>
      <rPr>
        <sz val="12.5"/>
        <color rgb="FF59595B"/>
        <rFont val="Times New Roman"/>
        <family val="1"/>
      </rPr>
      <t>s</t>
    </r>
    <r>
      <rPr>
        <sz val="12.5"/>
        <color rgb="FF828283"/>
        <rFont val="Times New Roman"/>
        <family val="1"/>
      </rPr>
      <t xml:space="preserve">/ </t>
    </r>
    <r>
      <rPr>
        <sz val="12.5"/>
        <color rgb="FF494949"/>
        <rFont val="Times New Roman"/>
        <family val="1"/>
      </rPr>
      <t>Bus</t>
    </r>
  </si>
  <si>
    <r>
      <rPr>
        <sz val="12.5"/>
        <color rgb="FF59595B"/>
        <rFont val="Times New Roman"/>
        <family val="1"/>
      </rPr>
      <t>20</t>
    </r>
    <r>
      <rPr>
        <sz val="12.5"/>
        <color rgb="FF2A2A2B"/>
        <rFont val="Times New Roman"/>
        <family val="1"/>
      </rPr>
      <t>1</t>
    </r>
    <r>
      <rPr>
        <sz val="12.5"/>
        <color rgb="FF494949"/>
        <rFont val="Times New Roman"/>
        <family val="1"/>
      </rPr>
      <t xml:space="preserve">4 </t>
    </r>
    <r>
      <rPr>
        <sz val="12.5"/>
        <color rgb="FF59595B"/>
        <rFont val="Times New Roman"/>
        <family val="1"/>
      </rPr>
      <t>Up</t>
    </r>
  </si>
  <si>
    <r>
      <rPr>
        <sz val="12.5"/>
        <color rgb="FF59595B"/>
        <rFont val="Times New Roman"/>
        <family val="1"/>
      </rPr>
      <t xml:space="preserve">2010  </t>
    </r>
    <r>
      <rPr>
        <sz val="12.5"/>
        <color rgb="FF959597"/>
        <rFont val="Times New Roman"/>
        <family val="1"/>
      </rPr>
      <t xml:space="preserve">-  </t>
    </r>
    <r>
      <rPr>
        <sz val="12.5"/>
        <color rgb="FF59595B"/>
        <rFont val="Times New Roman"/>
        <family val="1"/>
      </rPr>
      <t>2013</t>
    </r>
  </si>
  <si>
    <r>
      <rPr>
        <sz val="12.5"/>
        <color rgb="FF59595B"/>
        <rFont val="Times New Roman"/>
        <family val="1"/>
      </rPr>
      <t>2</t>
    </r>
    <r>
      <rPr>
        <sz val="12.5"/>
        <color rgb="FF38383B"/>
        <rFont val="Times New Roman"/>
        <family val="1"/>
      </rPr>
      <t xml:space="preserve">006 </t>
    </r>
    <r>
      <rPr>
        <sz val="12.5"/>
        <color rgb="FF959597"/>
        <rFont val="Times New Roman"/>
        <family val="1"/>
      </rPr>
      <t xml:space="preserve">-  </t>
    </r>
    <r>
      <rPr>
        <sz val="12.5"/>
        <color rgb="FF59595B"/>
        <rFont val="Times New Roman"/>
        <family val="1"/>
      </rPr>
      <t>2</t>
    </r>
    <r>
      <rPr>
        <sz val="12.5"/>
        <color rgb="FF38383B"/>
        <rFont val="Times New Roman"/>
        <family val="1"/>
      </rPr>
      <t>00</t>
    </r>
    <r>
      <rPr>
        <sz val="12.5"/>
        <color rgb="FF59595B"/>
        <rFont val="Times New Roman"/>
        <family val="1"/>
      </rPr>
      <t>9</t>
    </r>
  </si>
  <si>
    <r>
      <rPr>
        <i/>
        <sz val="13"/>
        <color rgb="FF59595B"/>
        <rFont val="Times New Roman"/>
        <family val="1"/>
      </rPr>
      <t>Note: U</t>
    </r>
    <r>
      <rPr>
        <i/>
        <sz val="13"/>
        <color rgb="FF38383B"/>
        <rFont val="Times New Roman"/>
        <family val="1"/>
      </rPr>
      <t xml:space="preserve">nit  </t>
    </r>
    <r>
      <rPr>
        <i/>
        <sz val="13"/>
        <color rgb="FF59595B"/>
        <rFont val="Times New Roman"/>
        <family val="1"/>
      </rPr>
      <t>Non Asu</t>
    </r>
    <r>
      <rPr>
        <i/>
        <sz val="13"/>
        <color rgb="FF38383B"/>
        <rFont val="Times New Roman"/>
        <family val="1"/>
      </rPr>
      <t>r</t>
    </r>
    <r>
      <rPr>
        <i/>
        <sz val="13"/>
        <color rgb="FF59595B"/>
        <rFont val="Times New Roman"/>
        <family val="1"/>
      </rPr>
      <t>ansi d</t>
    </r>
    <r>
      <rPr>
        <i/>
        <sz val="13"/>
        <color rgb="FF38383B"/>
        <rFont val="Times New Roman"/>
        <family val="1"/>
      </rPr>
      <t>it</t>
    </r>
    <r>
      <rPr>
        <i/>
        <sz val="13"/>
        <color rgb="FF59595B"/>
        <rFont val="Times New Roman"/>
        <family val="1"/>
      </rPr>
      <t xml:space="preserve">ambah </t>
    </r>
    <r>
      <rPr>
        <i/>
        <sz val="13"/>
        <color rgb="FF494949"/>
        <rFont val="Times New Roman"/>
        <family val="1"/>
      </rPr>
      <t>1.5</t>
    </r>
    <r>
      <rPr>
        <i/>
        <sz val="13"/>
        <color rgb="FF828283"/>
        <rFont val="Times New Roman"/>
        <family val="1"/>
      </rPr>
      <t xml:space="preserve">%  </t>
    </r>
    <r>
      <rPr>
        <i/>
        <sz val="13"/>
        <color rgb="FF59595B"/>
        <rFont val="Times New Roman"/>
        <family val="1"/>
      </rPr>
      <t xml:space="preserve">Ejf.  </t>
    </r>
    <r>
      <rPr>
        <i/>
        <sz val="13"/>
        <color rgb="FF6D6D6E"/>
        <rFont val="Times New Roman"/>
        <family val="1"/>
      </rPr>
      <t xml:space="preserve">(Untuk </t>
    </r>
    <r>
      <rPr>
        <i/>
        <sz val="13"/>
        <color rgb="FF59595B"/>
        <rFont val="Times New Roman"/>
        <family val="1"/>
      </rPr>
      <t xml:space="preserve">tahun kendaraan </t>
    </r>
    <r>
      <rPr>
        <i/>
        <sz val="13"/>
        <color rgb="FF828283"/>
        <rFont val="Times New Roman"/>
        <family val="1"/>
      </rPr>
      <t>&gt;</t>
    </r>
    <r>
      <rPr>
        <i/>
        <sz val="13"/>
        <color rgb="FF59595B"/>
        <rFont val="Times New Roman"/>
        <family val="1"/>
      </rPr>
      <t>20 tahun sampai akhir t</t>
    </r>
    <r>
      <rPr>
        <i/>
        <sz val="13"/>
        <color rgb="FF828283"/>
        <rFont val="Times New Roman"/>
        <family val="1"/>
      </rPr>
      <t>e</t>
    </r>
    <r>
      <rPr>
        <i/>
        <sz val="13"/>
        <color rgb="FF59595B"/>
        <rFont val="Times New Roman"/>
        <family val="1"/>
      </rPr>
      <t>nor d</t>
    </r>
    <r>
      <rPr>
        <i/>
        <sz val="13"/>
        <color rgb="FF38383B"/>
        <rFont val="Times New Roman"/>
        <family val="1"/>
      </rPr>
      <t>itam</t>
    </r>
    <r>
      <rPr>
        <i/>
        <sz val="13"/>
        <color rgb="FF59595B"/>
        <rFont val="Times New Roman"/>
        <family val="1"/>
      </rPr>
      <t xml:space="preserve">bah 2% </t>
    </r>
    <r>
      <rPr>
        <i/>
        <sz val="13"/>
        <color rgb="FF6D6D6E"/>
        <rFont val="Times New Roman"/>
        <family val="1"/>
      </rPr>
      <t>ejj)</t>
    </r>
  </si>
  <si>
    <t>LOAN</t>
  </si>
  <si>
    <t>NON ASURANSI, UNIT TUA</t>
  </si>
  <si>
    <t>RATE ASURANSI</t>
  </si>
  <si>
    <t>Effective</t>
  </si>
  <si>
    <t>Flat</t>
  </si>
  <si>
    <t xml:space="preserve">                  Flat</t>
  </si>
  <si>
    <t>5 TAHUN</t>
  </si>
  <si>
    <t>60 BULAN</t>
  </si>
  <si>
    <t>KONFIGURASI DASAR</t>
  </si>
  <si>
    <t>ARRIER</t>
  </si>
  <si>
    <t>ADVANCE</t>
  </si>
  <si>
    <t>5 Th</t>
  </si>
  <si>
    <t>REGULAR</t>
  </si>
  <si>
    <t>SALP 1</t>
  </si>
  <si>
    <t>SALP 2</t>
  </si>
  <si>
    <t>RATE NO ASURANSI</t>
  </si>
  <si>
    <t>RATE</t>
  </si>
  <si>
    <t xml:space="preserve">JL.AYANI NO.203A </t>
  </si>
  <si>
    <t>TELP (0632) 32775, 32097 FAX. 27769</t>
  </si>
  <si>
    <t>NO TELP : 081338624729 / 087855369081</t>
  </si>
  <si>
    <t xml:space="preserve"> HINO FL FL 8 JT1A-EGJ TRUCK M/T / 2015</t>
  </si>
  <si>
    <t xml:space="preserve">PH :  264.854.900 </t>
  </si>
  <si>
    <t>ANGSURAN/BULAN</t>
  </si>
  <si>
    <t>SALP (II)</t>
  </si>
  <si>
    <t>Niaga</t>
  </si>
  <si>
    <t>Kond isi Kendaraan (Bekas)</t>
  </si>
  <si>
    <t>DP(%)</t>
  </si>
  <si>
    <t>SALP (I)</t>
  </si>
  <si>
    <t>Pick Up/ Truck</t>
  </si>
  <si>
    <t>2003 -  2004</t>
  </si>
  <si>
    <t>Type Kendaraan</t>
  </si>
  <si>
    <t>Kondisi Kendaraan (Baru &amp;
Bekas)</t>
  </si>
  <si>
    <t>Eff. Suku Bunga Dealer (%)</t>
  </si>
  <si>
    <t>Minibus/ Sedan/ Jeep</t>
  </si>
  <si>
    <t>2016  Up</t>
  </si>
  <si>
    <t>ADM ke Nasabah</t>
  </si>
  <si>
    <t>TNR</t>
  </si>
  <si>
    <t>Total Adm</t>
  </si>
  <si>
    <t>Kelebihan ADM Freelance</t>
  </si>
  <si>
    <t>Kelebihan ADM OTO</t>
  </si>
  <si>
    <t>Refund ADM</t>
  </si>
  <si>
    <t>Rafund</t>
  </si>
  <si>
    <t>Amt Refund</t>
  </si>
  <si>
    <t>ARREAR</t>
  </si>
  <si>
    <t>ASURAN</t>
  </si>
  <si>
    <t>Refund ADM OTO</t>
  </si>
  <si>
    <t>Refund ADM Dealer</t>
  </si>
  <si>
    <t>NPV Kotor</t>
  </si>
  <si>
    <t>REFUND ARREAR</t>
  </si>
  <si>
    <t>Kelebihan ADM</t>
  </si>
  <si>
    <t>DEALER</t>
  </si>
  <si>
    <t>OTO</t>
  </si>
  <si>
    <t>REFUND ADVANCE</t>
  </si>
  <si>
    <t>www.baguspedia.biz.id</t>
  </si>
  <si>
    <t>PERSYARATAN KREDIT PT. TRUE FINANCE</t>
  </si>
  <si>
    <t>ANGSURAN</t>
  </si>
  <si>
    <t>2002 - Down</t>
  </si>
  <si>
    <t>UMUR UNIT TERMASUK TENOR</t>
  </si>
  <si>
    <t>POKOK HUTANG</t>
  </si>
  <si>
    <t>OUTPUT ARREAR NON ASURANSI</t>
  </si>
  <si>
    <t>Tnr 12 Bln</t>
  </si>
  <si>
    <t>Tnr 24 Bln</t>
  </si>
  <si>
    <t>Tnr 36 Bln</t>
  </si>
  <si>
    <t>Tnr 48 Bln</t>
  </si>
  <si>
    <t>Tnr 60 Bln</t>
  </si>
  <si>
    <t>Activation Key</t>
  </si>
  <si>
    <t>Expired</t>
  </si>
  <si>
    <t>Today</t>
  </si>
  <si>
    <t>Kondisi</t>
  </si>
  <si>
    <t>Exp Tgl</t>
  </si>
  <si>
    <t>Key Aktivator</t>
  </si>
  <si>
    <t xml:space="preserve">        TYPE NASABAH</t>
  </si>
  <si>
    <t xml:space="preserve">        LOAN</t>
  </si>
  <si>
    <t xml:space="preserve">        TYPE UNIT</t>
  </si>
  <si>
    <t xml:space="preserve">        TAHUN UNIT</t>
  </si>
  <si>
    <t xml:space="preserve">        HARGA UNIT</t>
  </si>
  <si>
    <t xml:space="preserve">        CAIR</t>
  </si>
  <si>
    <t xml:space="preserve">        ADMINISTRASI</t>
  </si>
  <si>
    <t>I N P U T    R O L E</t>
  </si>
  <si>
    <t>Serial Key :</t>
  </si>
  <si>
    <t xml:space="preserve">          KATEGORI UNIT</t>
  </si>
  <si>
    <t xml:space="preserve">          TYPE ASURANSI</t>
  </si>
  <si>
    <t xml:space="preserve">          PENGGUNAAN UNIT</t>
  </si>
  <si>
    <t>Refund Insc</t>
  </si>
  <si>
    <t>Refund Kotor</t>
  </si>
  <si>
    <t>Nilai Asurance</t>
  </si>
  <si>
    <t xml:space="preserve">          WILAYAH</t>
  </si>
  <si>
    <t>Angsuran</t>
  </si>
  <si>
    <t>LOAN CALCULATOR</t>
  </si>
  <si>
    <t>KOMPONEN BIAYA AGENT</t>
  </si>
  <si>
    <t>AGENT</t>
  </si>
  <si>
    <t>% PU Truck</t>
  </si>
  <si>
    <t>NPV Diterima</t>
  </si>
  <si>
    <t>% Minibus, Sdn, Jp</t>
  </si>
  <si>
    <t>Disclaimer</t>
  </si>
  <si>
    <t>Features</t>
  </si>
  <si>
    <t>1. Perhitungan Angsuran Cepat</t>
  </si>
  <si>
    <t>2. Simulasi Angsuran</t>
  </si>
  <si>
    <t>3. Hitung Refund Otomatis</t>
  </si>
  <si>
    <t>Bagus Sudarsana (085-938-300-600)</t>
  </si>
  <si>
    <t>Bagus Pedia Development</t>
  </si>
  <si>
    <t>NASIONAL</t>
  </si>
  <si>
    <t>Perhitungan angsuran ini dibuat berdasarkan SK Ketentuan &amp; Kewenangan Pembiayaan TRUE Finance, dengan maksud untuk mempercepat pelayanan yang dilakukan oleh CMO ke pihak rekanan dengan tujuan memberikan pelayanan yang prima guna untuk dapat bersaing dengan kompetitor. Perhitungan refund dalam Program ini belum dipotong pajak. Jika ada perbedaan antara Program ini dengan System TRUE Finance, maka yang menjadi acuan adalah System TRUE Finance.</t>
  </si>
  <si>
    <t>AQH3-YW40-9500-A6SJ-X9QY</t>
  </si>
  <si>
    <t>NX3J-60R1-TKNM-5N0D-W6MU</t>
  </si>
  <si>
    <t>AVT4-UTSJ-T5MN-49Z8-HZQH</t>
  </si>
  <si>
    <t>8VSH-IINN-282Q-9PF1-ON19</t>
  </si>
  <si>
    <t>790V-41Q7-61IH-ZOZX-U65K</t>
  </si>
  <si>
    <t>SFI4-8525-0B32-9Q3Z-85CK</t>
  </si>
  <si>
    <t>3054-RZ70-W827-VM5Y-4R3B</t>
  </si>
  <si>
    <t>DMA6-8JVX-7S7B-LO61-EOJ9</t>
  </si>
  <si>
    <t>711G-0NRU-GJ79-67MS-Q39L</t>
  </si>
  <si>
    <t>R1L4-LMMB-YJ94-2740-3162</t>
  </si>
  <si>
    <t>4S33-5277-9CA1-B1P5-9B8R</t>
  </si>
  <si>
    <t>UTD7-QC5Y-C29T-FMNZ-4NB9</t>
  </si>
  <si>
    <t>1N29-59BR-U6WN-PZ6K-5J7T</t>
  </si>
  <si>
    <t>ZJRH-W8V6-63I0-COJ5-R464</t>
  </si>
  <si>
    <t>H125-GZ17-8F98-12X1-5Q5I</t>
  </si>
  <si>
    <t>04K6-81D4-R440-14IP-8A6T</t>
  </si>
  <si>
    <t>34UR-83D2-D50Q-V7Y6-LL6I</t>
  </si>
  <si>
    <t>G1VR-9S3M-89A1-GLF4-OADP</t>
  </si>
  <si>
    <t>2R94-38QN-HW2N-YH3J-50U0</t>
  </si>
  <si>
    <t>7U5V-29HM-267U-0822-C0G3</t>
  </si>
  <si>
    <t>Y6R4-R303-H57Q-J45X-72J0</t>
  </si>
  <si>
    <t>2271-SLBL-4P2D-4X9T-JW8Q</t>
  </si>
  <si>
    <t>M13F-NASU-0UAF-X7HY-G780</t>
  </si>
  <si>
    <t>LTK4-SE35-XJ0V-XI0D-Q7R1</t>
  </si>
  <si>
    <t>F2F5-19N7-D88Y-V654-W07F</t>
  </si>
  <si>
    <t>94PO-EQ96-M4QF-5R01-2C4K</t>
  </si>
  <si>
    <t>G4K1-9Q4J-R2FR-O3C0-8NY9</t>
  </si>
  <si>
    <t>94BO-62UN-JF31-GTB0-VT4Z</t>
  </si>
  <si>
    <t>2586-QP89-X1XT-WXYB-9K4T</t>
  </si>
  <si>
    <t>02VY-2S15-67J8-8GW8-O08G</t>
  </si>
  <si>
    <t>T7EU-3820-206N-SQG0-3X62</t>
  </si>
  <si>
    <t>KI1T-1I39-3CE4-Y3IZ-BC0G</t>
  </si>
  <si>
    <t>DK4Z-SIYD-MKO7-3R82-406S</t>
  </si>
  <si>
    <t>3W0M-8X9X-0081-F1L8-M49G</t>
  </si>
  <si>
    <t>281B-1K35-W42O-3992-I1YJ</t>
  </si>
  <si>
    <t>15Y5-20B8-0095-6U6K-OJ9M</t>
  </si>
  <si>
    <t>VE9W-D5V6-M6K7-4494-84Y7</t>
  </si>
  <si>
    <t>3JO3-5SRX-Q2L0-O2H3-T645</t>
  </si>
  <si>
    <t>4SWF-X6OL-SJOK-31VL-21V2</t>
  </si>
  <si>
    <t>Q67T-529N-B042-O32Y-Q75T</t>
  </si>
  <si>
    <t>U0HZ-2SY8-VEWP-FP9H-12CH</t>
  </si>
  <si>
    <t>93DO-0239-4N3B-QDAQ-636O</t>
  </si>
  <si>
    <t>7CXS-JO91-XT4D-MIF0-940H</t>
  </si>
  <si>
    <t>8V17-127C-2YSC-NGZ8-W38E</t>
  </si>
  <si>
    <t>A8GT-616F-584K-URO9-2A84</t>
  </si>
  <si>
    <t>S6HK-0T1B-1MM4-S40Z-ZH8U</t>
  </si>
  <si>
    <t>X941-102J-428A-HVFN-30MZ</t>
  </si>
  <si>
    <t>5456-YNC2-D7O0-MZ5C-74B0</t>
  </si>
  <si>
    <t>2508-M0E4-4J89-M53E-V8O9</t>
  </si>
  <si>
    <t>EH2M-ELU2-Q098-9486-4QN4</t>
  </si>
  <si>
    <t>M5SL-K063-06MW-Z1FI-SVJ4</t>
  </si>
  <si>
    <t>FY45-P87W-9MV4-1198-2H7O</t>
  </si>
  <si>
    <t>43YM-769A-2PU4-771P-M6IE</t>
  </si>
  <si>
    <t>65K1-XV12-8LN2-O03Z-939L</t>
  </si>
  <si>
    <t>84O6-35D2-3QR9-OD77-QOV1</t>
  </si>
  <si>
    <t>86DY-TJ2R-H1OF-05G3-PY47</t>
  </si>
  <si>
    <t>VHE4-DRBG-1BM4-B396-F9M7</t>
  </si>
  <si>
    <t>786Q-K0M9-K9IV-1W88-6AFD</t>
  </si>
  <si>
    <t>228P-283W-Q672-6C2N-B194</t>
  </si>
  <si>
    <t>Y580-85KY-7NS4-3T06-3S04</t>
  </si>
  <si>
    <t>O8M6-9J07-E5I5-XMT9-JENK</t>
  </si>
  <si>
    <t>924M-8OYE-9501-8T9E-T828</t>
  </si>
  <si>
    <t>00S9-J7TE-SCS6-3MFC-1R80</t>
  </si>
  <si>
    <t>AEKS-X3N1-D7EP-3LF7-M6XI</t>
  </si>
  <si>
    <t>6I6V-763Q-Z0FX-7RJL-3037</t>
  </si>
  <si>
    <t>8JBL-M5Y6-N437-8ZJ7-AEQF</t>
  </si>
  <si>
    <t>D5SF-SI16-OA06-H8S4-S7S0</t>
  </si>
  <si>
    <t>8YE5-1JP9-A66Z-9U4B-GM44</t>
  </si>
  <si>
    <t>B892-XQ9F-031H-OKH4-8948</t>
  </si>
  <si>
    <t>4M6B-D501-62Y2-0H9B-1L21</t>
  </si>
  <si>
    <t>2119-TXM0-V24E-K06W-9020</t>
  </si>
  <si>
    <t>731M-U410-A8R9-2M5P-17LX</t>
  </si>
  <si>
    <t>2T1I-00RJ-9M55-301F-1R3J</t>
  </si>
  <si>
    <t>WEDI-J4U6-AG0B-6LS9-Y3LU</t>
  </si>
  <si>
    <t>H264-6O8M-0OZV-US01-95S3</t>
  </si>
  <si>
    <t>FLT4-D4O7-4VIF-JKPW-1910</t>
  </si>
  <si>
    <t>V0CA-82G7-O325-C9U0-L4DT</t>
  </si>
  <si>
    <t>04Q2-0X3E-7O1P-Z689-U5G8</t>
  </si>
  <si>
    <t>K826-E6G6-O385-2U13-92MW</t>
  </si>
  <si>
    <t>T2D4-R5E1-1HH5-ITF0-NWYX</t>
  </si>
  <si>
    <t>6F8K-4GIK-G0IO-1968-B06F</t>
  </si>
  <si>
    <t>9XZ8-MZB8-82SA-24I6-J39R</t>
  </si>
  <si>
    <t>1N41-K323-39EA-DY22-FT0X</t>
  </si>
  <si>
    <t>1J4A-7O2J-97S8-HX25-8INP</t>
  </si>
  <si>
    <t>3261-7418-EGE1-70UJ-79SZ</t>
  </si>
  <si>
    <t>1FJJ-7LV7-3TDX-F47T-6942</t>
  </si>
  <si>
    <t>9222-24D3-G4ZB-0210-XJ9E</t>
  </si>
  <si>
    <t>FNYG-10J9-DU5B-9U6N-8N21</t>
  </si>
  <si>
    <t>9519-8K0L-BE53-8480-UQQ9</t>
  </si>
  <si>
    <t>5S12-1V7B-4091-GSTJ-U6VM</t>
  </si>
  <si>
    <t>0WR5-E52Z-DZ9B-NQ1D-Y1CA</t>
  </si>
  <si>
    <t>D7MG-H722-DDTR-0LWC-47FX</t>
  </si>
  <si>
    <t>X9H9-6W63-55H3-T2BN-471X</t>
  </si>
  <si>
    <t>UOXL-2O32-38P2-Y4QX-50D7</t>
  </si>
  <si>
    <t>90P4-9Q5G-0U02-16QK-0727</t>
  </si>
  <si>
    <t>BT47-8FA9-572T-4UT5-IRP1</t>
  </si>
  <si>
    <t>647W-T96D-X2PU-8166-43W0</t>
  </si>
  <si>
    <t>T353-5ZX7-9007-2BQ4-M3R7</t>
  </si>
  <si>
    <t>YXR7-C2R4-E2GN-363J-7569</t>
  </si>
  <si>
    <t>F501-08L4-TMH1-WWC4-G548</t>
  </si>
  <si>
    <t>08KU-2I1Z-866R-40J3-3Q18</t>
  </si>
  <si>
    <t>KCF2-R85G-S609-USEW-O5F9</t>
  </si>
  <si>
    <t>KRV3-Q28P-ADM8-ERJ9-MH91</t>
  </si>
  <si>
    <t>5863-64Q4-RI3V-497N-20EN</t>
  </si>
  <si>
    <t>V709-C6R1-2404-X53Q-59EA</t>
  </si>
  <si>
    <t>35KR-2Z6S-Q560-3W16-KB34</t>
  </si>
  <si>
    <t>6RZ6-K3B3-BMA3-6QT8-25Q8</t>
  </si>
  <si>
    <t>J857-ROM7-Z389-Q074-3WDJ</t>
  </si>
  <si>
    <t>4N30-H859-XQ24-4CVE-QOC8</t>
  </si>
  <si>
    <t>Q1M6-JN44-Z528-9D21-2P5S</t>
  </si>
  <si>
    <t>ECJ6-M191-S1WT-Q32E-0C77</t>
  </si>
  <si>
    <t>B757-HE89-9T8J-1O45-5WXL</t>
  </si>
  <si>
    <t>4UZ9-4VLW-V754-89QW-KIN8</t>
  </si>
  <si>
    <t>0V27-Y76K-KUL3-8CAO-65L6</t>
  </si>
  <si>
    <t>ETSU-26TC-9W77-5XTX-3M1V</t>
  </si>
  <si>
    <t>598P-S104-60HJ-EXM4-37L7</t>
  </si>
  <si>
    <t>7T5J-B3SA-59BK-BU5R-12MG</t>
  </si>
  <si>
    <t>KCR3-2SY7-JY0N-99UT-LIDB</t>
  </si>
  <si>
    <t>TD99-RYO2-FCXA-GX86-883G</t>
  </si>
  <si>
    <t>J2F1-3472-J75Q-MT51-QEH1</t>
  </si>
  <si>
    <t>4K4O-9B93-7BK5-B6H7-JH5N</t>
  </si>
  <si>
    <t>8PB3-6OZK-YIHJ-ZA1K-71M8</t>
  </si>
  <si>
    <t>ZT1C-832Y-5U8G-PSB4-HV1H</t>
  </si>
  <si>
    <t>6X2W-3935-0YN4-YBN9-CD80</t>
  </si>
  <si>
    <t>1204-GUA3-6WN3-3CR6-4273</t>
  </si>
  <si>
    <t>B8F5-361M-6FU4-I4S3-618B</t>
  </si>
  <si>
    <t>D8QV-C083-A5SX-97I0-57K7</t>
  </si>
  <si>
    <t>12FV-9O44-3KN5-3U0X-8728</t>
  </si>
  <si>
    <t>V0C5-WGAI-N2ZE-B495-9I48</t>
  </si>
  <si>
    <t>8I5S-34UO-Z960-2A77-K197</t>
  </si>
  <si>
    <t>28ZJ-07RB-IT84-K051-1SL0</t>
  </si>
  <si>
    <t>8R87-JR6E-FJQI-4OZW-52C9</t>
  </si>
  <si>
    <t>58B8-P64L-0XIH-13PU-07RW</t>
  </si>
  <si>
    <t>2WNC-6RAA-3596-KF2U-3877</t>
  </si>
  <si>
    <t>5707-3FT6-6GGQ-A287-BGTE</t>
  </si>
  <si>
    <t>79VC-57JB-E7RB-QS3R-LLS9</t>
  </si>
  <si>
    <t>4V17-RHHN-TM68-Z26F-6TP3</t>
  </si>
  <si>
    <t>LYE7-CEPI-KH4Y-2K37-9R33</t>
  </si>
  <si>
    <t>6T75-4K60-W070-R52E-A9EM</t>
  </si>
  <si>
    <t>8D1N-567L-1K6P-TENQ-F1L6</t>
  </si>
  <si>
    <t>TO70-G3HG-042Q-AHA7-5J3N</t>
  </si>
  <si>
    <t>636C-VA1V-VJS5-1Y8N-A8X6</t>
  </si>
  <si>
    <t>0928-87SU-6FD2-23SX-C7D9</t>
  </si>
  <si>
    <t>0GQ7-43PU-BLK5-4TDE-71FN</t>
  </si>
  <si>
    <t>Q6F6-598W-Q15M-R979-Q22F</t>
  </si>
  <si>
    <t>IWU4-206F-C984-I978-355D</t>
  </si>
  <si>
    <t>N1BG-4OHE-8H09-6L3P-1765</t>
  </si>
  <si>
    <t>464A-3J06-2K36-JGM8-25U5</t>
  </si>
  <si>
    <t>7PRO-L1GY-1VD1-71H3-6H20</t>
  </si>
  <si>
    <t>VN51-7T7I-1150-346V-ES7G</t>
  </si>
  <si>
    <t>L8KM-0A60-FL3K-7Y9T-P3P9</t>
  </si>
  <si>
    <t>XS1W-V052-43WN-SYB6-A5XS</t>
  </si>
  <si>
    <t>0J8U-I1H8-3W9D-458B-6263</t>
  </si>
  <si>
    <t>1VH4-26E9-N1U7-8S81-RAN5</t>
  </si>
  <si>
    <t>R413-N49Z-30IG-S1VF-9C1V</t>
  </si>
  <si>
    <t>Y89A-03TO-TA69-59Z5-54CJ</t>
  </si>
  <si>
    <t>O5C5-8SN6-2ZA7-O3F4-2Q42</t>
  </si>
  <si>
    <t>V329-XVA5-63WL-VY68-Z60B</t>
  </si>
  <si>
    <t>JYOO-K853-7HD6-8BF7-4RRR</t>
  </si>
  <si>
    <t>9504-1J44-6IPK-7X2P-77C4</t>
  </si>
  <si>
    <t>WQ8Q-H3TI-U6YK-W5N0-VL27</t>
  </si>
  <si>
    <t>24Y0-X385-P74Y-9858-V3G0</t>
  </si>
  <si>
    <t>H6VF-RX7D-0AEX-1374-IEH9</t>
  </si>
  <si>
    <t>X5O0-7Q7D-9ACQ-H096-0YI0</t>
  </si>
  <si>
    <t>JI68-J7K4-8K06-LJ44-QRCH</t>
  </si>
  <si>
    <t>R518-9Z2W-5973-YWM8-3BHJ</t>
  </si>
  <si>
    <t>Z3A4-TK87-LJ8K-4UYY-30UZ</t>
  </si>
  <si>
    <t>FG88-O1C5-B483-3H15-1C6O</t>
  </si>
  <si>
    <t>68HW-6ZT5-1NKM-IQ7L-677J</t>
  </si>
  <si>
    <t>7X4J-392K-FYCE-5MIL-XT3L</t>
  </si>
  <si>
    <t>03N1-76JP-3G4J-3FI7-3K3W</t>
  </si>
  <si>
    <t>DP8V-UOPY-GY7F-56VV-D1V5</t>
  </si>
  <si>
    <t>53T8-L4M8-2H1E-24M3-S1U5</t>
  </si>
  <si>
    <t>EPZ5-M604-D4QT-46OA-WC4J</t>
  </si>
  <si>
    <t>5H20-MO19-2766-M50K-U21F</t>
  </si>
  <si>
    <t>8756-Y64E-B1YT-1R1V-459Q</t>
  </si>
  <si>
    <t>J1K1-O871-F1NJ-934A-GL40</t>
  </si>
  <si>
    <t>3A35-QG06-XK63-0ENB-D93Q</t>
  </si>
  <si>
    <t>N0B3-K5JV-372S-04U0-M56L</t>
  </si>
  <si>
    <t>B0E6-1CX4-92U8-3T8Y-EAG7</t>
  </si>
  <si>
    <t>FX0R-6496-I9NL-74P8-73D5</t>
  </si>
  <si>
    <t>05C3-V2I3-6O8V-9LE3-391M</t>
  </si>
  <si>
    <t>9OI8-QYU0-9GB2-46SO-0654</t>
  </si>
  <si>
    <t>CE10-678F-5V12-V57B-AAE3</t>
  </si>
  <si>
    <t>C7DY-X2Z7-LA9P-5195-Z9EL</t>
  </si>
  <si>
    <t>JXK4-XS2Q-97HM-1758-8869</t>
  </si>
  <si>
    <t>27R8-8DWS-G22V-2QJ9-V1JB</t>
  </si>
  <si>
    <t>9NJ4-2645-ET3Z-7OUB-BHU5</t>
  </si>
  <si>
    <t>1O88-2V60-6FHF-433B-5XRG</t>
  </si>
  <si>
    <t>T05O-SLAP-324N-NL3Q-WD1K</t>
  </si>
  <si>
    <t>R2Z5-3A07-U114-W98Y-VZME</t>
  </si>
  <si>
    <t>P647-QM4M-MD29-OO64-08MH</t>
  </si>
  <si>
    <t>P19I-P57F-AHIG-D5EV-12B4</t>
  </si>
  <si>
    <t>0Z2D-107W-STY5-ZK7Q-SNGG</t>
  </si>
  <si>
    <t>0R35-PB88-885U-5Q4G-IQN2</t>
  </si>
  <si>
    <t>RFU1-NV4P-E720-7U30-V15C</t>
  </si>
  <si>
    <t>4Z30-NYQG-Y443-GZ1F-N04N</t>
  </si>
  <si>
    <t>CKTX-9723-91YD-W22X-1OOD</t>
  </si>
  <si>
    <t>UOGP-02AI-BJE9-3FLQ-O20L</t>
  </si>
  <si>
    <t>929V-C2OR-5Z8E-670T-UWNF</t>
  </si>
  <si>
    <t>0L37-51E5-LFC5-OT3L-7SR3</t>
  </si>
  <si>
    <t>9K4O-20X6-8B3Q-7JNB-B3D1</t>
  </si>
  <si>
    <t>LHFZ-8OHN-2U73-6X85-2E3X</t>
  </si>
  <si>
    <t>2U4V-P6UX-79DL-58IE-31RN</t>
  </si>
  <si>
    <t>VIL8-4818-0461-9LL9-O769</t>
  </si>
  <si>
    <t>NL9D-947J-N6BX-Z2J1-TJXT</t>
  </si>
  <si>
    <t>M702-YQ02-U7K5-8W1Z-I843</t>
  </si>
  <si>
    <t>E8RI-I2S4-608D-767R-5601</t>
  </si>
  <si>
    <t>B0M6-K33M-Q78A-YC6G-LHET</t>
  </si>
  <si>
    <t>9EI3-K543-E909-B24W-O8AX</t>
  </si>
  <si>
    <t>X375-XUTX-8254-J3Q6-O6UC</t>
  </si>
  <si>
    <t>H8K5-37F8-RXA1-4WZT-UO2D</t>
  </si>
  <si>
    <t>IY2T-JV3J-ZX6L-UB8I-1Z17</t>
  </si>
  <si>
    <t>C8B8-B882-2DZ6-2CR1-IY3T</t>
  </si>
  <si>
    <t>05PZ-0GX0-N91P-C1F9-5530</t>
  </si>
  <si>
    <t>S16X-698D-OS2E-174U-MVBT</t>
  </si>
  <si>
    <t>MTNC-4J57-ZV6T-1N53-T3BP</t>
  </si>
  <si>
    <t>8PQ8-058J-94MT-27ZT-Z2B7</t>
  </si>
  <si>
    <t>0E78-8ZU0-L9T4-5Y8S-9R57</t>
  </si>
  <si>
    <t>1M1D-41HX-Y5HZ-0N67-LZ91</t>
  </si>
  <si>
    <t>99K2-2QVM-0AIM-QH7U-Q6X6</t>
  </si>
  <si>
    <t>SZAJ-5DNU-YLA0-T436-D3P7</t>
  </si>
  <si>
    <t>E50T-3QHP-P5V0-6K38-1H6U</t>
  </si>
  <si>
    <t>DX2D-98H3-0345-M2SY-2W09</t>
  </si>
  <si>
    <t>G65E-375I-3TY1-L9RX-5550</t>
  </si>
  <si>
    <t>9PP9-8GS9-2BS2-X0V6-AV9G</t>
  </si>
  <si>
    <t>0B94-W39D-Y348-OSNG-M9B0</t>
  </si>
  <si>
    <t>7HOY-89E3-AZ3Q-DD8N-GZA3</t>
  </si>
  <si>
    <t>8925-G6OP-65IN-7D54-KG0P</t>
  </si>
  <si>
    <t>G5MP-9UP1-402P-444D-886J</t>
  </si>
  <si>
    <t>0XP1-IT0U-50SO-45OO-Z3B8</t>
  </si>
  <si>
    <t>60RH-I0K1-8744-DZ2Z-9QIV</t>
  </si>
  <si>
    <t>68OC-NVG5-4U1S-69A6-F18Q</t>
  </si>
  <si>
    <t>9S97-402I-MEXU-862F-580F</t>
  </si>
  <si>
    <t>092L-FS3P-3F6K-DY98-U786</t>
  </si>
  <si>
    <t>842Z-D976-7SLD-260L-8JK7</t>
  </si>
  <si>
    <t>746R-32CZ-7F7M-BZ76-AUBX</t>
  </si>
  <si>
    <t>09GA-K73P-AI13-Z17M-0181</t>
  </si>
  <si>
    <t>66D7-1ZUM-WW3X-5P65-7V39</t>
  </si>
  <si>
    <t>1FZE-8GJU-084K-3D59-94Y9</t>
  </si>
  <si>
    <t>574Q-6T7G-69NH-7305-BTC6</t>
  </si>
  <si>
    <t>O510-8T39-15Q3-7525-1CK2</t>
  </si>
  <si>
    <t>799J-6AT1-P4NT-6Y8E-83IV</t>
  </si>
  <si>
    <t>V7K0-49Q6-R31U-57U9-D3T4</t>
  </si>
  <si>
    <t>6OJ4-7423-0BZV-306T-196H</t>
  </si>
  <si>
    <t>SZ8D-058Y-082H-R840-0D7O</t>
  </si>
  <si>
    <t>16Y3-FO1D-373V-D2Z8-08GF</t>
  </si>
  <si>
    <t>Y7JX-87YM-N4OV-L953-QIA2</t>
  </si>
  <si>
    <t>8F1G-62MB-O0NJ-94RK-0DL3</t>
  </si>
  <si>
    <t>0N75-KYOG-0JSS-VEN8-6339</t>
  </si>
  <si>
    <t>8VT4-2C96-4234-K97H-XS89</t>
  </si>
  <si>
    <t>QR6V-D358-6807-0G8J-M473</t>
  </si>
  <si>
    <t>D4VG-LMI3-691E-NG1P-WPGX</t>
  </si>
  <si>
    <t>2E62-64XR-JF3L-PS99-A0E1</t>
  </si>
  <si>
    <t>0YL8-D89C-1S64-4FR9-627S</t>
  </si>
  <si>
    <t>AEN7-90KT-07PF-12R9-10L5</t>
  </si>
  <si>
    <t>4QQ2-RW5Z-4VFZ-37CU-2AZ9</t>
  </si>
  <si>
    <t>6K7G-7TOR-OT77-017S-9O9P</t>
  </si>
  <si>
    <t>T6VE-7Q59-6I6Q-697U-L91W</t>
  </si>
  <si>
    <t>1ZH3-FN68-6P79-82BR-1MSG</t>
  </si>
  <si>
    <t>H750-7J38-0858-H883-5O77</t>
  </si>
  <si>
    <t>91Z9-PR06-C4O3-2Z25-424P</t>
  </si>
  <si>
    <t>A8UE-9A21-4JGL-NL8B-8WSM</t>
  </si>
  <si>
    <t>U44K-0Q91-I872-I5Y2-B6O1</t>
  </si>
  <si>
    <t>5PS6-EJ7S-RBS9-3UES-GW9P</t>
  </si>
  <si>
    <t>7KSI-3DE6-VTQZ-CJ96-A8P6</t>
  </si>
  <si>
    <t>YPP8-8EHT-349J-X93U-THRE</t>
  </si>
  <si>
    <t>CLX6-TT49-S07Z-Q5T9-75Z9</t>
  </si>
  <si>
    <t>TV71-QU8U-I891-WXRM-DRDP</t>
  </si>
  <si>
    <t>8J55-AP28-735C-6BQ6-30N5</t>
  </si>
  <si>
    <t>V86P-6I9A-ZLQ7-2727-0388</t>
  </si>
  <si>
    <t>GMOD-5TY0-91PR-07QM-99KE</t>
  </si>
  <si>
    <t>313U-RXB3-WULY-UFPP-74X0</t>
  </si>
  <si>
    <t>I9C4-45DD-4L6Z-0X9G-09A5</t>
  </si>
  <si>
    <t>UI51-3OT0-4Y0G-RF32-9S29</t>
  </si>
  <si>
    <t>ED96-0GUB-Q42M-3853-06RL</t>
  </si>
  <si>
    <t>1F99-ZOCE-QUOI-5D38-PTZ8</t>
  </si>
  <si>
    <t>2NZW-RQ75-6QDO-32LQ-Z950</t>
  </si>
  <si>
    <t>1S0X-J024-I5O7-R640-VG0D</t>
  </si>
  <si>
    <t>B830-DPM9-BL3D-HI19-C352</t>
  </si>
  <si>
    <t>5MR7-GY35-3984-1876-E7EH</t>
  </si>
  <si>
    <t>5NG2-XM7Z-K9V3-MQX5-1Y6Y</t>
  </si>
  <si>
    <t>0PA9-FLJ8-4Y21-H3P8-WCB2</t>
  </si>
  <si>
    <t>X3T6-TBD1-1M83-42PZ-4GO2</t>
  </si>
  <si>
    <t>NL6P-0E65-G61D-Y2Z4-2TY0</t>
  </si>
  <si>
    <t>UDQ2-MZDA-C224-IX5S-0BFS</t>
  </si>
  <si>
    <t>9SJ2-866K-06JI-KAEE-90GM</t>
  </si>
  <si>
    <t>7989-IGC8-1NY1-U6QN-XWQC</t>
  </si>
  <si>
    <t>E492-2K4I-JUN4-4202-83L9</t>
  </si>
  <si>
    <t>6259-SXVY-66GL-5PUU-255U</t>
  </si>
  <si>
    <t>9S08-I0UL-3H5A-4Q25-9RU8</t>
  </si>
  <si>
    <t>NFBO-0007-RZ52-1VP1-A704</t>
  </si>
  <si>
    <t>P46V-06JF-H4AS-9L2Y-KGWP</t>
  </si>
  <si>
    <t>7954-40T7-9H98-5W27-2EW6</t>
  </si>
  <si>
    <t>5R8F-JMP6-F88Y-0R60-8JS0</t>
  </si>
  <si>
    <t>R8LE-4N62-3ZP4-3LL8-E7Z2</t>
  </si>
  <si>
    <t>8G3D-SDSG-42PR-K804-41OY</t>
  </si>
  <si>
    <t>3OKM-K72N-0RWG-8063-9MGF</t>
  </si>
  <si>
    <t>X0X7-279R-8G82-FQ82-A14L</t>
  </si>
  <si>
    <t>72E3-T3OC-4P0K-OT1R-3U72</t>
  </si>
  <si>
    <t>65OR-130X-CTSX-YTCN-3WQ3</t>
  </si>
  <si>
    <t>441A-74JP-JSSL-RI57-9621</t>
  </si>
  <si>
    <t>8VRX-2QAV-A0SQ-PE24-02AA</t>
  </si>
  <si>
    <t>LJ4J-91SN-M345-2X2I-8Z5S</t>
  </si>
  <si>
    <t>Y3B6-5Y45-C5BS-5E5N-A9S5</t>
  </si>
  <si>
    <t>H584-TV47-965P-7K9J-2HMA</t>
  </si>
  <si>
    <t>QC7M-1918-XDU6-4Y44-NJ67</t>
  </si>
  <si>
    <t>RZM7-30PZ-09SK-64FM-25GS</t>
  </si>
  <si>
    <t>4JSY-Z98M-F841-XXPH-Z11E</t>
  </si>
  <si>
    <t>YU22-29AJ-5863-4AF1-J598</t>
  </si>
  <si>
    <t>0Q9P-026W-15AK-D8D4-Y32C</t>
  </si>
  <si>
    <t>7053-2PLK-2S6Z-D14S-6B13</t>
  </si>
  <si>
    <t>43ZX-3255-Z6GB-1P84-46SV</t>
  </si>
  <si>
    <t>KAYZ-P5C9-50Q7-0LPU-88VR</t>
  </si>
  <si>
    <t>RS3X-AQS2-7F9U-CV3W-2XC1</t>
  </si>
  <si>
    <t>3594-RTVL-N89V-EPY5-410N</t>
  </si>
  <si>
    <t>CG3V-8RHO-6T50-KJ05-R5RK</t>
  </si>
  <si>
    <t>69UP-NX2E-JOND-I2ZO-J4SM</t>
  </si>
  <si>
    <t>YRMR-972V-L320-V59D-6WOW</t>
  </si>
  <si>
    <t>353G-I3Y5-FUX5-A65G-3TPR</t>
  </si>
  <si>
    <t>032O-WE71-D785-2O28-1078</t>
  </si>
  <si>
    <t>R8VO-2003-2PZP-CDRV-7YHJ</t>
  </si>
  <si>
    <t>7DM6-LV40-1972-D237-7995</t>
  </si>
  <si>
    <t>1R93-W1V7-65BV-T59Y-0P0I</t>
  </si>
  <si>
    <t>07U7-XJ3F-ISE7-0EHP-252M</t>
  </si>
  <si>
    <t>65T7-06WP-W971-4EI2-8T52</t>
  </si>
  <si>
    <t>00WN-JLG6-W4R0-838L-D282</t>
  </si>
  <si>
    <t>I3B4-MTOK-J581-P394-R175</t>
  </si>
  <si>
    <t>B708-ADM5-9ZZU-40RU-GB3L</t>
  </si>
  <si>
    <t>69UL-7OD5-0308-V3G4-9XV9</t>
  </si>
  <si>
    <t>5UNY-65F1-3IFK-603B-3838</t>
  </si>
  <si>
    <t>C330-FHON-8898-TN3T-4IOB</t>
  </si>
  <si>
    <t>GYG4-IUSL-FZSP-3017-OH28</t>
  </si>
  <si>
    <t>6U0F-099N-K28M-N2SP-Z5B2</t>
  </si>
  <si>
    <t>6PIE-7700-6RQ0-J8FZ-D08T</t>
  </si>
  <si>
    <t>D52E-7NYB-E137-Q97W-VC3E</t>
  </si>
  <si>
    <t>KI21-6F9H-NNPW-5ZXS-GM7S</t>
  </si>
  <si>
    <t>S4T6-UX7K-L6Y9-7P23-8780</t>
  </si>
  <si>
    <t>LMP0-NA4C-8SI0-MYS0-O66U</t>
  </si>
  <si>
    <t>5A3Q-G0BO-3TU6-MXGQ-X541</t>
  </si>
  <si>
    <t>F1NE-287L-HN2S-J8N4-6VV3</t>
  </si>
  <si>
    <t>7RE2-Y9CV-C1M1-P387-68TN</t>
  </si>
  <si>
    <t>6X97-1J9H-7PB2-A4DQ-5100</t>
  </si>
  <si>
    <t>IY9S-V0K4-LW54-ZV4P-NJF0</t>
  </si>
  <si>
    <t>GNBS-1XG3-39M3-9K87-719I</t>
  </si>
  <si>
    <t>LIH3-91UU-3ER7-462G-M4WK</t>
  </si>
  <si>
    <t>F6N5-B369-DL9N-X294-9Q96</t>
  </si>
  <si>
    <t>8BH1-289U-747N-2W00-4323</t>
  </si>
  <si>
    <t>Y92L-TVTT-8W30-OIO0-PGGL</t>
  </si>
  <si>
    <t>RL8S-K0LH-Q2IZ-X5E6-T7L3</t>
  </si>
  <si>
    <t>1DC5-6454-W70V-IU8Z-067V</t>
  </si>
  <si>
    <t>YC5D-Q8ER-9IYR-URLQ-S604</t>
  </si>
  <si>
    <t>WOJF-82J4-712T-0Q3N-I364</t>
  </si>
  <si>
    <t>05LE-N124-6PJ2-H987-E525</t>
  </si>
  <si>
    <t>EBVE-00TR-P4V6-UIL1-AA2E</t>
  </si>
  <si>
    <t>9F75-2EL2-FDMJ-006C-P15W</t>
  </si>
  <si>
    <t>W2UN-2BVH-L8GS-I708-2957</t>
  </si>
  <si>
    <t>TG35-P2BK-39EW-0C2J-IXN5</t>
  </si>
  <si>
    <t>IA9L-0F8N-F9CB-82Q6-LD41</t>
  </si>
  <si>
    <t>AHMN-08HC-RCRN-J06X-N3LM</t>
  </si>
  <si>
    <t>J63C-6Q6V-KWFW-2LTJ-Z906</t>
  </si>
  <si>
    <t>W33B-JQG9-U1UP-2B53-JV33</t>
  </si>
  <si>
    <t>OD71-Q7TV-RYDN-Y51Z-OW21</t>
  </si>
  <si>
    <t>TP4E-8B48-3J41-1T1U-02T3</t>
  </si>
  <si>
    <t>D85O-6194-8419-2U56-8O7A</t>
  </si>
  <si>
    <t>4WVV-11O1-3L2W-Y6A5-UP43</t>
  </si>
  <si>
    <t>LP63-54T8-533C-5E7N-V67I</t>
  </si>
  <si>
    <t>3U3D-3LH4-NA08-R09O-412J</t>
  </si>
  <si>
    <t>55K1-4C90-7QQ4-J86X-64PV</t>
  </si>
  <si>
    <t>7J9V-O81Z-2UPK-KB8P-K8V6</t>
  </si>
  <si>
    <t>32Q7-FSU4-5BC3-5BY5-5EQL</t>
  </si>
  <si>
    <t>8SN5-IIIW-MRK9-L3C9-548H</t>
  </si>
  <si>
    <t>U343-W6N9-BK70-HQ06-0XPJ</t>
  </si>
  <si>
    <t>36JX-6O9W-3W5M-G5V4-HV21</t>
  </si>
  <si>
    <t>2AZE-916H-4401-LNDF-T2A1</t>
  </si>
  <si>
    <t>5HLB-I873-P28U-Q3TS-EK7H</t>
  </si>
  <si>
    <t>2D1J-MO48-GH93-9814-5B7S</t>
  </si>
  <si>
    <t>1Y8N-EE8U-115S-T49R-98YU</t>
  </si>
  <si>
    <t>8359-J247-O5ZY-BH17-G1NI</t>
  </si>
  <si>
    <t>8VJ0-EA1M-2087-92O1-C174</t>
  </si>
  <si>
    <t>0Z6U-T78Y-2G26-KF63-Z810</t>
  </si>
  <si>
    <t>0XDU-OW10-P97R-30JH-2PO8</t>
  </si>
  <si>
    <t>FI7E-G5MF-QUB8-Y331-KAV4</t>
  </si>
  <si>
    <t>I880-0891-OF70-UQD1-5JQ5</t>
  </si>
  <si>
    <t>G92A-CRJ1-02YH-62O9-T2U6</t>
  </si>
  <si>
    <t>BZ0X-R1WI-VK41-4668-PA94</t>
  </si>
  <si>
    <t>P1XG-4KH3-67HP-63NM-02A3</t>
  </si>
  <si>
    <t>Q7BA-7R97-0519-M847-SVS8</t>
  </si>
  <si>
    <t>462C-7B53-MZQ5-ZWFM-J6J2</t>
  </si>
  <si>
    <t>7350-F6P1-W51S-2E99-ZP06</t>
  </si>
  <si>
    <t>J5H0-7072-1259-6L47-02T5</t>
  </si>
  <si>
    <t>4432-6PC7-TU1V-47G4-LH44</t>
  </si>
  <si>
    <t>570D-16Q1-0R0P-81M1-E7V7</t>
  </si>
  <si>
    <t>3PJ2-309F-F172-B3S5-V257</t>
  </si>
  <si>
    <t>I2N1-57MM-3J23-39PI-T18V</t>
  </si>
  <si>
    <t>P759-G58M-2042-40GM-JZIX</t>
  </si>
  <si>
    <t>GKTX-N5L1-20QV-8Z46-BUJ0</t>
  </si>
  <si>
    <t>P88U-Y96O-XV2W-8NF7-7363</t>
  </si>
  <si>
    <t>48U4-HR45-O3Q6-2IU1-6U2N</t>
  </si>
  <si>
    <t>F260-FCU8-NZL1-71I1-AE6Z</t>
  </si>
  <si>
    <t>C32I-FT45-33ZC-L36G-52K8</t>
  </si>
  <si>
    <t>L2AE-Z65U-05L0-Z5EM-283I</t>
  </si>
  <si>
    <t>PVJX-I3J0-3892-I7A2-UZRV</t>
  </si>
  <si>
    <t>Z11V-8E4A-L2RX-W393-QJ9K</t>
  </si>
  <si>
    <t>BX61-DN4O-U3R8-2796-0XLI</t>
  </si>
  <si>
    <t>03T6-878U-9RCV-LCDJ-Y266</t>
  </si>
  <si>
    <t>7B5P-2D59-EN83-PC25-7EI4</t>
  </si>
  <si>
    <t>4M87-VZ0A-E497-3VWK-E9L4</t>
  </si>
  <si>
    <t>735P-RXWT-PFV5-1YDQ-1O2V</t>
  </si>
  <si>
    <t>E8DD-J01B-31O1-61X2-QG88</t>
  </si>
  <si>
    <t>0QC1-3W4Z-8714-3FRT-EWZJ</t>
  </si>
  <si>
    <t>GP8I-19T2-WI2N-J8NE-2428</t>
  </si>
  <si>
    <t>T6KW-ZE3B-YDH4-02O6-3KA1</t>
  </si>
  <si>
    <t>DA5J-NRR5-850B-M26M-YSS4</t>
  </si>
  <si>
    <t>K66G-Z6VX-87V1-5278-V2KN</t>
  </si>
  <si>
    <t>VW85-6621-2HB0-77IW-CC77</t>
  </si>
  <si>
    <t>75Y0-F537-878I-BBN5-PX7F</t>
  </si>
  <si>
    <t>7V05-7Q97-Z2Z8-O378-RGLD</t>
  </si>
  <si>
    <t>VB6P-9DLZ-CV8V-Z8K7-O3A1</t>
  </si>
  <si>
    <t>QW4S-Q9X2-QG15-23O2-66KW</t>
  </si>
  <si>
    <t>X7ZA-S5C9-T299-W8C8-0OPD</t>
  </si>
  <si>
    <t>7A1J-41N9-M2BX-T5B8-7531</t>
  </si>
  <si>
    <t>U15O-CBIB-O7W8-73J7-4GWS</t>
  </si>
  <si>
    <t>418B-8TRM-QD36-8V5D-R0J2</t>
  </si>
  <si>
    <t>ZW26-541O-AUT2-347V-7140</t>
  </si>
  <si>
    <t>LT2I-RILT-5M3D-LY09-0UZ5</t>
  </si>
  <si>
    <t>53FK-AOX6-741G-CB7B-9286</t>
  </si>
  <si>
    <t>I334-Z0A2-X9NA-LNU3-J52X</t>
  </si>
  <si>
    <t>16OP-Z7HH-C8UB-C47J-6L0T</t>
  </si>
  <si>
    <t>O8OE-Q1O7-K0K6-MPIY-1AMC</t>
  </si>
  <si>
    <t>T6J9-E5C7-73J9-43KW-U01B</t>
  </si>
  <si>
    <t>L40V-8L83-U9CE-ZBU2-8454</t>
  </si>
  <si>
    <t>Q20F-1F7D-ZZ9C-RTH9-M7Q6</t>
  </si>
  <si>
    <t>S1LQ-7X26-58L5-0446-992H</t>
  </si>
  <si>
    <t>33BL-NUZ2-547I-ZZY1-D1NT</t>
  </si>
  <si>
    <t>574B-Q3RX-25QF-WINI-9F8L</t>
  </si>
  <si>
    <t>99CP-JDLQ-TTAL-1CI8-50C6</t>
  </si>
  <si>
    <t>ZYL0-N1H2-K328-5ST5-VY95</t>
  </si>
  <si>
    <t>7M74-CVFG-R3UP-8087-C46T</t>
  </si>
  <si>
    <t>6G17-3C71-FXDM-79S7-Y3J7</t>
  </si>
  <si>
    <t>S67E-XJOG-VO4O-7YQE-2G4A</t>
  </si>
  <si>
    <t>0942-RQWL-0BGK-KDM5-716W</t>
  </si>
  <si>
    <t>M3AS-C78F-H477-449C-M96S</t>
  </si>
  <si>
    <t>57NF-099Q-3TMI-4J79-K3RG</t>
  </si>
  <si>
    <t>57BC-Z06K-ZJ78-QNVN-3FJ8</t>
  </si>
  <si>
    <t>23GV-B7BZ-6164-2UR4-XQSD</t>
  </si>
  <si>
    <t>I1H0-68IT-57W3-NO3M-R09I</t>
  </si>
  <si>
    <t>Y4X8-8WMV-K2Q5-2AH1-W328</t>
  </si>
  <si>
    <t>Z2FK-5LZW-6677-55DU-TO52</t>
  </si>
  <si>
    <t>932H-D4E0-2W9J-M630-OXUI</t>
  </si>
  <si>
    <t>0UA9-65FP-8016-4HXP-VTTY</t>
  </si>
  <si>
    <t>MF6S-5PLI-8PNW-PEID-CNDH</t>
  </si>
  <si>
    <t>S9YF-VQDH-0PJW-VU0C-39IG</t>
  </si>
  <si>
    <t>FXBL-1561-U3AD-1393-64XB</t>
  </si>
  <si>
    <t>DCL8-V3SL-017E-XA4E-OML9</t>
  </si>
  <si>
    <t>4VVC-189M-R8H8-R8QF-W119</t>
  </si>
  <si>
    <t>AK17-KNIH-86XV-HI5S-88M2</t>
  </si>
  <si>
    <t>UURG-5Y98-CQRZ-QO01-1TT7</t>
  </si>
  <si>
    <t>MK78-9AY0-UV02-H6E8-PEYY</t>
  </si>
  <si>
    <t>PGIQ-J2IE-PBWK-I196-S95P</t>
  </si>
  <si>
    <t>HJRB-05ZF-4782-50G4-8374</t>
  </si>
  <si>
    <t>XY41-PKB1-HH29-WX78-9H0L</t>
  </si>
  <si>
    <t>1RTS-F812-55WS-2PO2-7GNG</t>
  </si>
  <si>
    <t>327X-MB27-90VF-G291-7SO9</t>
  </si>
  <si>
    <t>29IL-H068-8672-X7X4-B28F</t>
  </si>
  <si>
    <t>9DS9-255A-ODBH-F0ZZ-YL8F</t>
  </si>
  <si>
    <t>443T-9IVS-16XW-5D8Q-928D</t>
  </si>
  <si>
    <t>Q7JW-FPZ7-6858-Q596-49N6</t>
  </si>
  <si>
    <t>FX05-G1U1-4A9K-90ZA-MDU4</t>
  </si>
  <si>
    <t>97P5-38M1-81I2-31Y6-7119</t>
  </si>
  <si>
    <t>7HEE-ACQ5-91YK-80R5-MV99</t>
  </si>
  <si>
    <t>BMUJ-959M-37ZC-IC2F-4050</t>
  </si>
  <si>
    <t>KN9H-ME9I-JA43-WYK1-FL3F</t>
  </si>
  <si>
    <t>7IH7-P70Q-W7CQ-4HBE-804R</t>
  </si>
  <si>
    <t>7RE9-M32Z-7422-CZ32-7GR6</t>
  </si>
  <si>
    <t>E38B-HI8Q-85OS-EK57-5G5Q</t>
  </si>
  <si>
    <t>O740-N689-OQN7-J0HN-67FV</t>
  </si>
  <si>
    <t>BNWS-H19R-LU97-385Z-0O00</t>
  </si>
  <si>
    <t>E9ST-9L1Q-50T0-3538-D053</t>
  </si>
  <si>
    <t>DS7U-75V0-634R-VUOS-9ON3</t>
  </si>
  <si>
    <t>7KFA-5PQ6-0O8P-V9UC-EUE4</t>
  </si>
  <si>
    <t>N8VJ-648E-17W9-0306-U039</t>
  </si>
  <si>
    <t>X2A6-53T0-Q83R-8FK8-524T</t>
  </si>
  <si>
    <t>W94Y-1BU9-SY63-08E1-BHD3</t>
  </si>
  <si>
    <t>OED7-AK94-9ZLS-Z982-VCV7</t>
  </si>
  <si>
    <t>4647-0Z72-8ZCV-3TZ3-RZ0T</t>
  </si>
  <si>
    <t>Q9HA-PQ85-9DS8-37TC-E5TA</t>
  </si>
  <si>
    <t>N951-3TKY-REV8-086L-2DHM</t>
  </si>
  <si>
    <t>EI6O-1H3G-4O79-824R-H1MS</t>
  </si>
  <si>
    <t>9RG2-6GFX-21ST-46E3-9V1M</t>
  </si>
  <si>
    <t>90OK-U82X-4T5X-VZL9-I7OU</t>
  </si>
  <si>
    <t>SKQ0-G4X7-5R22-XD0Q-DS6O</t>
  </si>
  <si>
    <t>RFMG-F48L-9ZC1-R100-D59R</t>
  </si>
  <si>
    <t>N805-0WTJ-4AC6-203R-714B</t>
  </si>
  <si>
    <t>9185-MGVX-548H-BT2V-05H7</t>
  </si>
  <si>
    <t>C7IE-S8FT-73RU-SY24-IRZ8</t>
  </si>
  <si>
    <t>A21L-E705-52F3-JM10-23C1</t>
  </si>
  <si>
    <t>962W-5M48-2C9L-PTN1-6C91</t>
  </si>
  <si>
    <t>3128-C701-NQ17-5DKP-46G5</t>
  </si>
  <si>
    <t>GD5I-62LP-053R-UZ1I-Q46N</t>
  </si>
  <si>
    <t>G63I-N8A3-71DW-ZGQ1-J8GX</t>
  </si>
  <si>
    <t>6M6Z-9QY1-3JE1-3T7Q-GI29</t>
  </si>
  <si>
    <t>M50T-26GV-681R-5VMJ-YS3M</t>
  </si>
  <si>
    <t>1TX7-2ZMS-Q07S-EI9K-0129</t>
  </si>
  <si>
    <t>LSQH-7729-8UA5-F1G8-V305</t>
  </si>
  <si>
    <t>13HD-01FV-C0CH-563V-2IH7</t>
  </si>
  <si>
    <t>EX75-BPX0-UY8I-0Z4U-9973</t>
  </si>
  <si>
    <t>Z4RY-E63J-7OEI-2CN6-45D5</t>
  </si>
  <si>
    <t>80IL-I8HW-W9QR-9443-I0MU</t>
  </si>
  <si>
    <t>T6SY-30O8-19C0-YEV4-0923</t>
  </si>
  <si>
    <t>1E40-QN81-0P7V-30D9-86JX</t>
  </si>
  <si>
    <t>6M3V-WF77-188U-120D-8GSY</t>
  </si>
  <si>
    <t>P067-J822-RVW1-R6WS-147K</t>
  </si>
  <si>
    <t>FO38-0T1D-BPE5-DBRZ-M5RY</t>
  </si>
  <si>
    <t>T509-122U-3O95-HV2C-SDR6</t>
  </si>
  <si>
    <t>AUPP-0P6O-X1EL-Z4OT-ZNCN</t>
  </si>
  <si>
    <t>GC5A-85B7-WO8B-T541-J9OA</t>
  </si>
  <si>
    <t>JIJC-EE4X-Y991-816G-775T</t>
  </si>
  <si>
    <t>3KT0-6574-FJ32-0W2Y-6F1F</t>
  </si>
  <si>
    <t>28Q0-KV02-0XQ0-K2YU-0218</t>
  </si>
  <si>
    <t>39VI-IC5P-23I2-1GRY-3Q46</t>
  </si>
  <si>
    <t>3406-O96C-40D1-TS23-T92M</t>
  </si>
  <si>
    <t>3D75-GY2K-9572-92WW-O2X6</t>
  </si>
  <si>
    <t>5034-R20G-4390-U9QD-MDLO</t>
  </si>
  <si>
    <t>VH4N-0I30-346V-L52A-2KQY</t>
  </si>
  <si>
    <t>D6W8-71E9-1595-E4Y8-0S0M</t>
  </si>
  <si>
    <t>34W8-934I-4UTN-YORY-K7HJ</t>
  </si>
  <si>
    <t>3FZ0-839K-H194-G2AK-VPKT</t>
  </si>
  <si>
    <t>M728-NBI3-948T-VGC1-7307</t>
  </si>
  <si>
    <t>K49W-5M46-GKYL-73UM-76AC</t>
  </si>
  <si>
    <t>5023-DLP2-54H4-YTCB-X3Y0</t>
  </si>
  <si>
    <t>7DMN-29G4-5E20-VK51-0G5S</t>
  </si>
  <si>
    <t>WW78-78SZ-150D-1493-KSL1</t>
  </si>
  <si>
    <t>1IV0-1QXG-BZQ7-M387-0ZBD</t>
  </si>
  <si>
    <t>SHVS-N3Z4-6ESU-ZF4A-3S13</t>
  </si>
  <si>
    <t>9581-32KY-3K32-8K63-G9D9</t>
  </si>
  <si>
    <t>9CLH-N1U2-1253-49QF-Y170</t>
  </si>
  <si>
    <t>45QD-P15D-730B-BZ51-V21E</t>
  </si>
  <si>
    <t>3ZE0-IDR8-ZO1Y-481S-SSES</t>
  </si>
  <si>
    <t>X6B4-HJ00-840R-S89X-60X0</t>
  </si>
  <si>
    <t>U608-20ZK-7322-87L1-046E</t>
  </si>
  <si>
    <t>YUDO-TT1F-VTZ8-M61E-BK24</t>
  </si>
  <si>
    <t>X087-OVU8-T258-QQ1T-489U</t>
  </si>
  <si>
    <t>OL26-61TM-V4MI-UZ9J-9434</t>
  </si>
  <si>
    <t>G6P5-C8ZS-3W9K-809W-0O92</t>
  </si>
  <si>
    <t>S14K-M58S-4416-5Z2O-9LX6</t>
  </si>
  <si>
    <t>OK26-GOUF-0M70-5756-TNYA</t>
  </si>
  <si>
    <t>F3AE-Q116-ET2Z-5PDK-AADF</t>
  </si>
  <si>
    <t>B836-52YN-1343-1819-TU3R</t>
  </si>
  <si>
    <t>806X-X5X5-H030-57QC-69GA</t>
  </si>
  <si>
    <t>WAC4-4745-L9ZX-74UP-0B1O</t>
  </si>
  <si>
    <t>SHNZ-14N2-IBI4-H5IU-588D</t>
  </si>
  <si>
    <t>51KO-RH2A-5H9D-4HB3-282Y</t>
  </si>
  <si>
    <t>NK2Q-T145-5FY4-TNYG-63WD</t>
  </si>
  <si>
    <t>C8VU-OZ2V-0E10-9015-50S2</t>
  </si>
  <si>
    <t>5914-RKHJ-HYQS-Z970-8PBE</t>
  </si>
  <si>
    <t>8C1J-RQ79-T1CF-YW7P-LZ3N</t>
  </si>
  <si>
    <t>4CJM-5IU9-2L23-UYRG-4802</t>
  </si>
  <si>
    <t>RJVV-95HC-240G-E21X-1AMA</t>
  </si>
  <si>
    <t>D6U0-O9A3-AJFG-TE71-8F06</t>
  </si>
  <si>
    <t>9P85-L06F-KQD3-H4W2-BI84</t>
  </si>
  <si>
    <t>I8I2-WCV0-4XRX-L41M-VYDL</t>
  </si>
  <si>
    <t>7T8G-1037-Q7YJ-2CDG-KN24</t>
  </si>
  <si>
    <t>OEU2-ZDUI-P870-2I0I-K081</t>
  </si>
  <si>
    <t>64RE-57O9-ZPH0-7A8K-OAFX</t>
  </si>
  <si>
    <t>G0BH-L78U-HACL-9Q2C-27QM</t>
  </si>
  <si>
    <t>EL18-B55B-L321-BRE8-6Y2O</t>
  </si>
  <si>
    <t>M08D-DTZ4-3ZM2-790Q-VF4M</t>
  </si>
  <si>
    <t>6XAK-IU32-X542-239A-9968</t>
  </si>
  <si>
    <t>8ZHB-168O-D2ZG-0NNK-4KNP</t>
  </si>
  <si>
    <t>K8FL-8G34-3MD6-2BL5-EKT4</t>
  </si>
  <si>
    <t>9JK7-8YR4-48BN-5W9V-VQWQ</t>
  </si>
  <si>
    <t>H3IM-BS33-RO49-H0F8-O8UV</t>
  </si>
  <si>
    <t>U671-69X4-4R8S-71HY-A1H2</t>
  </si>
  <si>
    <t>RHM5-B9L4-79TX-87MP-K259</t>
  </si>
  <si>
    <t>45K5-A6RB-Q8LP-71LM-9N8F</t>
  </si>
  <si>
    <t>50O5-76EA-R19U-O8H3-8RU6</t>
  </si>
  <si>
    <t>5WQ9-2F14-WRUO-9045-02OW</t>
  </si>
  <si>
    <t>OKF9-8D74-3LJL-IVM1-56GM</t>
  </si>
  <si>
    <t>7E4M-4FEK-193Z-Y634-F5VP</t>
  </si>
  <si>
    <t>F9Z0-UB32-688N-D788-6V6F</t>
  </si>
  <si>
    <t>YB8E-KIO8-5RMH-3303-Q39E</t>
  </si>
  <si>
    <t>RZ2M-178Q-UFIW-LDO1-IKF2</t>
  </si>
  <si>
    <t>0662-5GX8-4G7S-6Z7L-3T6D</t>
  </si>
  <si>
    <t>F7Y7-L7RV-349Y-K333-4549</t>
  </si>
  <si>
    <t>1522-G6I2-LPO3-X3YE-W5M9</t>
  </si>
  <si>
    <t>5MJ2-90B1-6058-1MH2-4PXD</t>
  </si>
  <si>
    <t>L6S4-33N5-2T83-09LJ-6TO8</t>
  </si>
  <si>
    <t>TY82-O1CX-R7R0-5OG5-GN7T</t>
  </si>
  <si>
    <t>7MH5-Y35R-8A8C-W837-874S</t>
  </si>
  <si>
    <t>N8G8-2096-22B8-15OU-HJDB</t>
  </si>
  <si>
    <t>N25D-X6J9-G4NW-ODV9-P596</t>
  </si>
  <si>
    <t>K6G3-2662-RR12-4GK8-UO5D</t>
  </si>
  <si>
    <t>JFIO-O290-2119-713E-N068</t>
  </si>
  <si>
    <t>J13D-546F-4WB9-1453-5452</t>
  </si>
  <si>
    <t>JD41-H2O7-6TV2-W51O-65W5</t>
  </si>
  <si>
    <t>UH62-7DO7-UN99-929U-PXEI</t>
  </si>
  <si>
    <t>BEF6-94YN-P9FD-3E7R-Y46I</t>
  </si>
  <si>
    <t>01Y0-6ZTD-N79G-8W47-0072</t>
  </si>
  <si>
    <t>3QN3-I749-1N6S-269X-0FXV</t>
  </si>
  <si>
    <t>744S-15RE-YWBQ-KG1E-34VW</t>
  </si>
  <si>
    <t>2399-047F-947J-8Z3I-95S8</t>
  </si>
  <si>
    <t>8F8C-43ZD-FW0H-323T-02KL</t>
  </si>
  <si>
    <t>YROD-P44E-27V1-10E0-5Y4C</t>
  </si>
  <si>
    <t>U5B1-B27S-2W6B-J7C3-I682</t>
  </si>
  <si>
    <t>ULA4-X33K-Z4GA-91G6-C45N</t>
  </si>
  <si>
    <t>BD11-38JD-QJBX-1A6D-LZ6F</t>
  </si>
  <si>
    <t>5JQN-0MKA-KE69-DG8V-9601</t>
  </si>
  <si>
    <t>6S5C-X2GT-80J8-967I-78SE</t>
  </si>
  <si>
    <t>9FZC-U2EZ-8Y89-P7S6-NQ43</t>
  </si>
  <si>
    <t>M6V1-OF7V-6U16-F1UF-T096</t>
  </si>
  <si>
    <t>7R6D-XSQ6-SHLQ-8145-TRET</t>
  </si>
  <si>
    <t>5SX7-7HK8-158J-0K33-258J</t>
  </si>
  <si>
    <t>X0O3-Z9Y2-UMM6-G141-LP90</t>
  </si>
  <si>
    <t>5253-5HUI-30ST-MNC7-684C</t>
  </si>
  <si>
    <t>NO7Z-3B99-08RF-YL56-193E</t>
  </si>
  <si>
    <t>6HWW-3S0M-JBV4-YT2H-5CJ9</t>
  </si>
  <si>
    <t>IGLB-Z340-J12J-4JK8-IVSF</t>
  </si>
  <si>
    <t>A4HP-E99H-3K13-YZWE-GLVQ</t>
  </si>
  <si>
    <t>W794-76Q0-F93B-UO6E-7707</t>
  </si>
  <si>
    <t>H4QQ-55HK-L84D-0JK3-X117</t>
  </si>
  <si>
    <t>2114-R68O-V1Q2-0491-PNDA</t>
  </si>
  <si>
    <t>9QK2-652R-AU0Q-P9W6-G9YX</t>
  </si>
  <si>
    <t>DLG5-8AEV-4N2B-KM5X-IE35</t>
  </si>
  <si>
    <t>163E-8XVZ-29QS-Y7N4-1ADR</t>
  </si>
  <si>
    <t>V9XU-GF41-30E1-3H75-LE9S</t>
  </si>
  <si>
    <t>175H-HU5B-8P03-88LY-7JTI</t>
  </si>
  <si>
    <t>1J39-5A7X-70MH-GRKU-TN4U</t>
  </si>
  <si>
    <t>K20R-L0A2-6W8F-HAX8-XV5J</t>
  </si>
  <si>
    <t>HVS8-4C48-02P6-BS47-OZL7</t>
  </si>
  <si>
    <t>G4L3-A822-U02O-6363-9UD2</t>
  </si>
  <si>
    <t>21KH-1I17-20VU-GT69-76QX</t>
  </si>
  <si>
    <t>GZ6T-9N5Y-FEOO-89R7-7956</t>
  </si>
  <si>
    <t>86KJ-47ND-7OS4-0ICG-D614</t>
  </si>
  <si>
    <t>7IPQ-W1R9-3AT4-EUFF-6H5I</t>
  </si>
  <si>
    <t>TX86-Q1R1-XKGL-B199-RV5Q</t>
  </si>
  <si>
    <t>LTHT-V8E1-ZOJ8-42UY-CPH7</t>
  </si>
  <si>
    <t>9Y98-8J6E-DK01-11A3-199J</t>
  </si>
  <si>
    <t>RPZF-70MY-0N48-F62F-30E3</t>
  </si>
  <si>
    <t>RM0Y-RIU2-SWH0-Z6MQ-7368</t>
  </si>
  <si>
    <t>THTZ-E9ZX-958K-BKM5-IS1G</t>
  </si>
  <si>
    <t>YLV5-KIO6-VX7H-G855-R7NJ</t>
  </si>
  <si>
    <t>2I9Z-8TP0-S475-3I05-694U</t>
  </si>
  <si>
    <t>101U-HO26-L48X-C9O8-KA54</t>
  </si>
  <si>
    <t>5PS2-10W2-G523-AT5Q-3857</t>
  </si>
  <si>
    <t>PI85-02PX-U9V1-J0LB-LVN3</t>
  </si>
  <si>
    <t>34PA-T95S-3LH6-5970-B2P9</t>
  </si>
  <si>
    <t>0T9X-D5A7-Z42T-HB5I-R2Z1</t>
  </si>
  <si>
    <t>391X-D2ZW-R9FN-43X1-YHZ7</t>
  </si>
  <si>
    <t>Q31M-5FN3-7RJ4-29KO-5219</t>
  </si>
  <si>
    <t>F45B-BH69-IA98-W7Q6-25CG</t>
  </si>
  <si>
    <t>81T8-37NB-2K26-3695-Q922</t>
  </si>
  <si>
    <t>1439-0JYU-3CML-1U1X-S829</t>
  </si>
  <si>
    <t>W6AF-N1E8-9LUO-VE2H-WJV9</t>
  </si>
  <si>
    <t>Y83J-FQH5-7219-N264-05S9</t>
  </si>
  <si>
    <t>6I6X-U42Q-R6BC-V55U-7NJ8</t>
  </si>
  <si>
    <t>B05Z-7DSK-DI47-PW48-Q69R</t>
  </si>
  <si>
    <t>VHTS-4930-D75L-5OT6-G613</t>
  </si>
  <si>
    <t>0F7F-820D-2X6C-8437-9QJ3</t>
  </si>
  <si>
    <t>714C-K596-HP7J-3367-8S39</t>
  </si>
  <si>
    <t>2M15-U79N-OROA-PPL0-1253</t>
  </si>
  <si>
    <t>K26O-4GP2-0V8A-8D3P-0O0P</t>
  </si>
  <si>
    <t>RB98-TZEN-7FYV-6857-X6M4</t>
  </si>
  <si>
    <t>45QP-T469-29SY-6909-L3Z3</t>
  </si>
  <si>
    <t>G172-S88N-GK51-4LLP-5420</t>
  </si>
  <si>
    <t>E0JP-F42H-5FT6-HS8H-1JR2</t>
  </si>
  <si>
    <t>5ST1-7IA2-1S42-L83Z-4A1N</t>
  </si>
  <si>
    <t>BZU1-E66V-L4ML-DAJ4-45B7</t>
  </si>
  <si>
    <t>ZKGH-92Q1-80GW-79NQ-6E42</t>
  </si>
  <si>
    <t>GNRG-7L6L-T9QS-O8C7-CNB3</t>
  </si>
  <si>
    <t>7X96-705Z-K9VD-5U71-8175</t>
  </si>
  <si>
    <t>55F8-43HU-2U1T-9E13-PUD8</t>
  </si>
  <si>
    <t>9087-2XG8-GMO2-DTEK-8SSC</t>
  </si>
  <si>
    <t>0X8K-XEAO-6HR9-65AS-440S</t>
  </si>
  <si>
    <t>6MR8-49U1-9107-5U8A-96OX</t>
  </si>
  <si>
    <t>8D03-SGJB-Q34U-DXO9-GAR7</t>
  </si>
  <si>
    <t>L659-ML65-PZOW-9799-7425</t>
  </si>
  <si>
    <t>1GB8-535E-68AT-3L35-AYC7</t>
  </si>
  <si>
    <t>GB4L-3S76-1KT9-7X9J-UOZ3</t>
  </si>
  <si>
    <t>SV84-O69N-0306-726S-0X0A</t>
  </si>
  <si>
    <t>7W02-RB25-V9S6-IJ41-N3K3</t>
  </si>
  <si>
    <t>398J-151V-S0AD-9VW2-Q2JN</t>
  </si>
  <si>
    <t>457W-N8LH-QX6Y-9FUZ-OP2N</t>
  </si>
  <si>
    <t>I2Y7-HM70-QQ07-1K19-SRWJ</t>
  </si>
  <si>
    <t>Q9B7-X9D1-HR21-7QO1-06WK</t>
  </si>
  <si>
    <t>4LO3-R828-3R4F-0M43-Z5R4</t>
  </si>
  <si>
    <t>DFVW-JDDJ-XIFN-2HG4-7755</t>
  </si>
  <si>
    <t>607K-H0I7-2FTT-2OJO-5AP6</t>
  </si>
  <si>
    <t>PU7W-89JA-1QC4-58L6-H0N7</t>
  </si>
  <si>
    <t>JPB2-FHVL-7C94-061H-ZK8R</t>
  </si>
  <si>
    <t>77I2-61L3-S341-GO39-WJ18</t>
  </si>
  <si>
    <t>636I-6EKZ-KQJ3-G30T-PE7F</t>
  </si>
  <si>
    <t>3EEP-G7JM-I521-VNS9-X5I2</t>
  </si>
  <si>
    <t>H4Z8-R346-40VO-7156-KQM6</t>
  </si>
  <si>
    <t>03QW-F1O5-88C2-8PD5-45W8</t>
  </si>
  <si>
    <t>99H1-M635-V288-QPZJ-2WWS</t>
  </si>
  <si>
    <t>0H6B-75WI-8RC5-OLS5-0NQZ</t>
  </si>
  <si>
    <t>908M-G2PO-6A2T-9E08-2S8X</t>
  </si>
  <si>
    <t>W99I-5S21-QQ54-58N4-RJU5</t>
  </si>
  <si>
    <t>AZR7-Z21P-BUF0-9U23-3AST</t>
  </si>
  <si>
    <t>3OVK-53A5-0O9V-Q796-85L9</t>
  </si>
  <si>
    <t>LVP3-43C9-4229-V0YJ-728R</t>
  </si>
  <si>
    <t>VO2E-4AAT-9975-0275-M4DH</t>
  </si>
  <si>
    <t>71UM-0T0A-C685-70J8-74R7</t>
  </si>
  <si>
    <t>9BIF-169D-13BS-998J-2361</t>
  </si>
  <si>
    <t>X4OE-GQD5-9AEA-9VGA-596J</t>
  </si>
  <si>
    <t>HVF1-985F-28VR-E2MT-88L7</t>
  </si>
  <si>
    <t>830E-636N-2UTN-J204-GX0W</t>
  </si>
  <si>
    <t>312U-5YWL-Q3Q3-Y0U4-LJFK</t>
  </si>
  <si>
    <t>65M5-MHI4-2PF2-4F83-XH1B</t>
  </si>
  <si>
    <t>8RZD-UBRT-0372-9YYH-GK92</t>
  </si>
  <si>
    <t>7LL5-I9DP-KAO7-KTDH-L624</t>
  </si>
  <si>
    <t>5314-DAR1-21UU-J451-X0AF</t>
  </si>
  <si>
    <t>5PHZ-0N0E-BZHN-2V61-J332</t>
  </si>
  <si>
    <t>XYGB-ZYR0-1Z6G-RVUT-K9UT</t>
  </si>
  <si>
    <t>GHCL-31L5-1D9V-G1VY-7YIE</t>
  </si>
  <si>
    <t>2V5S-RZ86-MSIC-MCN6-HNQ6</t>
  </si>
  <si>
    <t>71JK-7YD6-AK9R-PV8S-4349</t>
  </si>
  <si>
    <t>G2O3-X5QO-UA7N-95S2-6J83</t>
  </si>
  <si>
    <t>E11R-80X0-1124-S0AJ-GCQ7</t>
  </si>
  <si>
    <t>6SD6-2QZ0-UDFI-43J7-YZ20</t>
  </si>
  <si>
    <t>1948-CFIV-68U4-1K25-L95G</t>
  </si>
  <si>
    <t>2294-7B1H-T7L0-5R4C-CY15</t>
  </si>
  <si>
    <t>RXT1-354A-ZT43-Q291-0562</t>
  </si>
  <si>
    <t>9450-37FQ-8LCO-L05W-77PK</t>
  </si>
  <si>
    <t>9073-L176-8YYY-82I6-9E8X</t>
  </si>
  <si>
    <t>2593-J17S-17J3-5F94-4044</t>
  </si>
  <si>
    <t>38ZM-I3V2-5H58-61C9-KOEN</t>
  </si>
  <si>
    <t>O68D-RZD2-589S-N6W7-Q6MQ</t>
  </si>
  <si>
    <t>5A79-3036-VJZS-761R-6Y33</t>
  </si>
  <si>
    <t>3Z26-PRXW-H63H-22XA-2F8E</t>
  </si>
  <si>
    <t>2XOQ-Y3WW-5T5U-59XA-MZ0I</t>
  </si>
  <si>
    <t>8070-SP89-U783-C0Y8-85Y1</t>
  </si>
  <si>
    <t>0PND-93CN-S41H-4NHT-303H</t>
  </si>
  <si>
    <t>RQ71-UW68-L1BX-14L5-68M5</t>
  </si>
  <si>
    <t>8497-4335-5351-MHXO-47J2</t>
  </si>
  <si>
    <t>I8MN-419M-6FG2-0X79-MND5</t>
  </si>
  <si>
    <t>M7C3-C10E-YTP1-24A6-9EOE</t>
  </si>
  <si>
    <t>97H0-3VR1-J89M-EIHH-0LW2</t>
  </si>
  <si>
    <t>H58S-002G-G7OM-050N-NEH8</t>
  </si>
  <si>
    <t>36D2-R68O-OHDK-492A-2IMA</t>
  </si>
  <si>
    <t>N25V-3915-J9K1-8BI2-73JI</t>
  </si>
  <si>
    <t>95EQ-19YK-M7AB-3R31-A14P</t>
  </si>
  <si>
    <t>D30C-Z3F6-7G61-LVDJ-E4SW</t>
  </si>
  <si>
    <t>48QF-UP6L-D3C8-VZ30-H19S</t>
  </si>
  <si>
    <t>Q012-MV79-NK94-CAOI-W24V</t>
  </si>
  <si>
    <t>5GIN-72DM-9ENC-U0L2-JR12</t>
  </si>
  <si>
    <t>K48R-07JY-7364-ZNBY-0Y92</t>
  </si>
  <si>
    <t>XW2U-5V5E-Q7SA-66B2-2226</t>
  </si>
  <si>
    <t>N419-A28W-ZGW6-A91Y-7T9W</t>
  </si>
  <si>
    <t>0LGP-7U70-PI7C-0183-6DHE</t>
  </si>
  <si>
    <t>79JU-W0M0-Z389-837M-SL82</t>
  </si>
  <si>
    <t>VR0I-3M02-81OA-4V10-7K16</t>
  </si>
  <si>
    <t>80E7-576R-B187-59Q5-KCHF</t>
  </si>
  <si>
    <t>6L34-EUK4-BC89-831V-D31E</t>
  </si>
  <si>
    <t>OHOZ-8150-7AJB-0LK2-D324</t>
  </si>
  <si>
    <t>62C6-E25I-XV1W-YK62-9620</t>
  </si>
  <si>
    <t>6C5W-C02D-52K2-98MV-EXT7</t>
  </si>
  <si>
    <t>8R6O-KZSQ-ELJ5-B40P-Q225</t>
  </si>
  <si>
    <t>62P2-DV3B-O42C-XB73-P5EF</t>
  </si>
  <si>
    <t>GG4O-A31D-5J2U-W7KR-CME6</t>
  </si>
  <si>
    <t>2CJ7-5D6F-CYF8-4U49-XOCF</t>
  </si>
  <si>
    <t>06V7-3Z4E-82CO-1NJN-7749</t>
  </si>
  <si>
    <t>TU3Q-1SJD-R77B-C92Z-2RZ8</t>
  </si>
  <si>
    <t>87PQ-JK05-9097-6590-YFD6</t>
  </si>
  <si>
    <t>W10U-25RF-PQEP-GB3Q-23WD</t>
  </si>
  <si>
    <t>3615-H6A0-KU2U-762E-XL53</t>
  </si>
  <si>
    <t>7TO9-VJO2-KG2X-1AFV-8JV0</t>
  </si>
  <si>
    <t>VSST-164D-8902-QB65-27T9</t>
  </si>
  <si>
    <t>50AF-GCL2-301Z-13P5-I3B9</t>
  </si>
  <si>
    <t>35DD-P57N-2559-1861-088Z</t>
  </si>
  <si>
    <t>LT0C-57R4-5817-N79N-G919</t>
  </si>
  <si>
    <t>17CL-J7OR-H8CR-203I-AO8D</t>
  </si>
  <si>
    <t>HO49-1L15-R5KM-649F-1258</t>
  </si>
  <si>
    <t>RE7Q-T8XU-VS83-514M-7551</t>
  </si>
  <si>
    <t>K9ER-5S9V-765Y-K57M-N38C</t>
  </si>
  <si>
    <t>25G9-5QR5-86LW-9MCU-69GI</t>
  </si>
  <si>
    <t>VLEC-V23L-6A79-D55G-88N6</t>
  </si>
  <si>
    <t>22Y4-05UX-P5G0-55O5-TU69</t>
  </si>
  <si>
    <t>2K8T-78Z6-66JW-0D92-8524</t>
  </si>
  <si>
    <t>9MEN-EAI6-5167-87W5-L4M8</t>
  </si>
  <si>
    <t>D12S-DDW5-RLNX-99KA-06L7</t>
  </si>
  <si>
    <t>726R-8I4M-58SA-9I6G-2111</t>
  </si>
  <si>
    <t>C913-HE30-4882-L9PB-AAV5</t>
  </si>
  <si>
    <t>9VXO-Q259-S39Z-5N4D-5851</t>
  </si>
  <si>
    <t>SCG9-OIIH-ML12-1833-3I77</t>
  </si>
  <si>
    <t>CKUO-5B8B-QV12-4Z53-O57Z</t>
  </si>
  <si>
    <t>1Y3J-1488-Z80Y-3JM3-9D7B</t>
  </si>
  <si>
    <t>30O1-4Q7S-3354-2I46-2WJ8</t>
  </si>
  <si>
    <t>E438-3942-2GZ4-7T57-D71P</t>
  </si>
  <si>
    <t>X071-9C48-0XHB-2016-4KMB</t>
  </si>
  <si>
    <t>AROT-4723-M624-SYGH-75XE</t>
  </si>
  <si>
    <t>E87M-II07-R787-W6W8-85AR</t>
  </si>
  <si>
    <t>MHIK-3U08-0GM1-5351-AD08</t>
  </si>
  <si>
    <t>QD0R-2CAK-PPF2-C4AW-4828</t>
  </si>
  <si>
    <t>8T09-8H53-N2EU-VPOS-BK49</t>
  </si>
  <si>
    <t>RDP9-PUZG-F600-8F28-0X57</t>
  </si>
  <si>
    <t>JI62-97BB-WF9Y-D0A8-3904</t>
  </si>
  <si>
    <t>B230-YD1C-3387-U1TA-R6SS</t>
  </si>
  <si>
    <t>JI1H-43N9-52G7-1P5E-WF6O</t>
  </si>
  <si>
    <t>9981-82GT-1069-1NAM-UEA9</t>
  </si>
  <si>
    <t>15TN-4X4X-7Y24-22C2-NTWQ</t>
  </si>
  <si>
    <t>W6DJ-3JZW-WIL2-S46H-5561</t>
  </si>
  <si>
    <t>6JV5-26PX-DTR6-N220-6595</t>
  </si>
  <si>
    <t>7638-CDMT-6X21-89PL-X7PD</t>
  </si>
  <si>
    <t>136R-MHA6-3G0S-VO46-YJU3</t>
  </si>
  <si>
    <t>ZJDY-VTF2-89S4-0T4R-PF6E</t>
  </si>
  <si>
    <t>KE04-HM07-0ZXV-QD6J-72ZX</t>
  </si>
  <si>
    <t>L5C8-72P1-3XA1-40W2-Q5N4</t>
  </si>
  <si>
    <t>J31A-BBLO-5977-QX85-4Q4B</t>
  </si>
  <si>
    <t>4WWR-0S10-4758-8R2G-TC73</t>
  </si>
  <si>
    <t>054D-TUE0-N984-I528-479I</t>
  </si>
  <si>
    <t>54R6-7M3W-212H-6D50-6353</t>
  </si>
  <si>
    <t>90TZ-5562-46BC-CRA2-CTDW</t>
  </si>
  <si>
    <t>387X-4B5W-42TJ-84HE-MQYI</t>
  </si>
  <si>
    <t>351Y-96TU-U2FY-0BX8-S6K3</t>
  </si>
  <si>
    <t>0BG5-83NB-UH65-E8E6-B48O</t>
  </si>
  <si>
    <t>XL7E-I420-5ZD7-23OL-77S7</t>
  </si>
  <si>
    <t>Y19H-FQP7-9S09-2HJA-8D16</t>
  </si>
  <si>
    <t>F3CA-9T79-16AH-1I7K-3Y49</t>
  </si>
  <si>
    <t>8S8W-41WO-29E4-4M53-0Y9D</t>
  </si>
  <si>
    <t>0Y2Q-6SK1-K7H9-HQRP-AOLR</t>
  </si>
  <si>
    <t>N7QG-G710-FS7C-2D6H-G31N</t>
  </si>
  <si>
    <t>05UE-U093-18X6-3T0H-ZQW9</t>
  </si>
  <si>
    <t>9JIX-H5B0-M8Q2-U8L8-MNW8</t>
  </si>
  <si>
    <t>PVMX-89AP-C2VE-275Q-8IB4</t>
  </si>
  <si>
    <t>R7ZT-25NX-5JVF-F278-K245</t>
  </si>
  <si>
    <t>02K4-UH7Y-I6U6-66O1-D3N3</t>
  </si>
  <si>
    <t>XIFI-YCS1-0RWO-3399-IUC0</t>
  </si>
  <si>
    <t>QX8K-85J9-2C16-TC83-404H</t>
  </si>
  <si>
    <t>23A5-HHCC-2JAB-HDZC-170L</t>
  </si>
  <si>
    <t>U0D2-YH77-04W3-IE97-1ET2</t>
  </si>
  <si>
    <t>JED4-0LP6-8MG2-JZWM-7667</t>
  </si>
  <si>
    <t>9913-2399-0R15-B54U-R242</t>
  </si>
  <si>
    <t>1E0W-085E-N163-3TK6-J9U8</t>
  </si>
  <si>
    <t>F054-6LF1-8412-G2IB-C2WT</t>
  </si>
  <si>
    <t>340P-9093-00MV-F386-1L4K</t>
  </si>
  <si>
    <t>T11Q-LXJ9-8R4Y-ND8G-Y1W6</t>
  </si>
  <si>
    <t>M83B-HP2F-WZ13-44K0-R7XO</t>
  </si>
  <si>
    <t>G373-6O1A-0F34-39AF-5JT3</t>
  </si>
  <si>
    <t>NV10-KPC5-4QO8-36R8-60FO</t>
  </si>
  <si>
    <t>GAS8-037I-35LC-XG8U-PIE1</t>
  </si>
  <si>
    <t>S395-CMZ4-1E6V-XC2X-K290</t>
  </si>
  <si>
    <t>929E-S2JY-58MB-ZCLQ-3DNL</t>
  </si>
  <si>
    <t>4SZM-97FK-E51F-4Y72-7YA2</t>
  </si>
  <si>
    <t>R82W-JY69-3L1E-7790-497V</t>
  </si>
  <si>
    <t>I898-4L71-8F7K-2H5Y-7C17</t>
  </si>
  <si>
    <t>9G02-352S-RZOO-6HA7-D037</t>
  </si>
  <si>
    <t>DE05-83CO-HU5A-FH80-P0QQ</t>
  </si>
  <si>
    <t>45HK-42QO-GK85-S7GV-469U</t>
  </si>
  <si>
    <t>RBLW-365B-507B-4IE4-T7VS</t>
  </si>
  <si>
    <t>CTGV-C98C-SXD3-6I2F-WREV</t>
  </si>
  <si>
    <t>Q0VI-3056-95Q0-R3A4-5SS0</t>
  </si>
  <si>
    <t>9F79-116D-D2ID-2QBM-1N72</t>
  </si>
  <si>
    <t>K89M-N03Z-N887-49H9-951T</t>
  </si>
  <si>
    <t>K11Y-I7TI-A77R-ND09-6W5N</t>
  </si>
  <si>
    <t>48D9-7TV3-1ODF-73SK-47V7</t>
  </si>
  <si>
    <t>260L-M3E3-72AJ-736W-F4CA</t>
  </si>
  <si>
    <t>W9WW-G4TW-K86D-18N9-S4UT</t>
  </si>
  <si>
    <t>RIFI-GF1P-A649-39Y5-D656</t>
  </si>
  <si>
    <t>09E2-20KN-S5P2-7H13-W60Z</t>
  </si>
  <si>
    <t>21XC-V239-954R-9U88-550L</t>
  </si>
  <si>
    <t>431X-3Z91-P8RR-9ID6-2E0I</t>
  </si>
  <si>
    <t>4MO4-SMUW-M86W-H5X1-4CT9</t>
  </si>
  <si>
    <t>F3Q7-D9OA-4E34-BI87-UM7L</t>
  </si>
  <si>
    <t>02G0-Y6I3-XOHK-3014-060L</t>
  </si>
  <si>
    <t>8HW9-81R5-D4ZK-O4TL-35CJ</t>
  </si>
  <si>
    <t>JHB2-2021-Z3U1-3XK0-O712</t>
  </si>
  <si>
    <t>YKSB-7N3Q-0AP7-MF1T-54X0</t>
  </si>
  <si>
    <t>90MT-M49P-IMW1-546T-M919</t>
  </si>
  <si>
    <t>K448-E967-XTXC-08HL-JC8Y</t>
  </si>
  <si>
    <t>41I5-57V1-389J-G9C7-00X8</t>
  </si>
  <si>
    <t>LK78-J7Q5-CTAD-7AVN-4TYT</t>
  </si>
  <si>
    <t>36V2-635T-ZFO7-H5V6-LN3L</t>
  </si>
  <si>
    <t>44QO-0S96-WK9D-QX82-760W</t>
  </si>
  <si>
    <t>8UP2-7WP6-Y8FU-TK6H-3H12</t>
  </si>
  <si>
    <t>P106-184C-PHT5-09GX-4328</t>
  </si>
  <si>
    <t>V68R-06Q8-3T97-BB4F-F8Z3</t>
  </si>
  <si>
    <t>TX14-G667-0C80-9866-G5CM</t>
  </si>
  <si>
    <t>I0XE-80RC-56VD-N1W9-641V</t>
  </si>
  <si>
    <t>TZ73-69IZ-96P2-TA6Z-22UI</t>
  </si>
  <si>
    <t>X5T5-ZVQ8-5866-8Q66-6914</t>
  </si>
  <si>
    <t>Y2U2-EX8S-GW9G-1566-4109</t>
  </si>
  <si>
    <t>Y50S-AZMW-66B7-O2D4-N63T</t>
  </si>
  <si>
    <t>VIIB-3SI2-HP1W-50SA-AOHW</t>
  </si>
  <si>
    <t>8H4B-N80X-4564-230G-S6H0</t>
  </si>
  <si>
    <t>6JHQ-7Q5H-3IUZ-U0JI-3G0I</t>
  </si>
  <si>
    <t>DCT3-J8IM-73GP-6BL8-3A00</t>
  </si>
  <si>
    <t>3761-9201-J885-1O2Y-1GC6</t>
  </si>
  <si>
    <t>K6BX-2A6U-GWV7-9173-O70J</t>
  </si>
  <si>
    <t>EP0M-2213-Z59G-5J92-U4J2</t>
  </si>
  <si>
    <t>585Y-0U9B-90KV-0816-5W78</t>
  </si>
  <si>
    <t>PJ1Y-6CC1-Q93B-LHDT-0T8O</t>
  </si>
  <si>
    <t>MPL5-K6J3-GQD4-LM0N-6H60</t>
  </si>
  <si>
    <t>HI3T-Q63R-XW9E-3461-E904</t>
  </si>
  <si>
    <t>D8ZT-1724-EVL0-03JB-7UJY</t>
  </si>
  <si>
    <t>Q216-96EB-TR87-7N3S-8AB2</t>
  </si>
  <si>
    <t>5SXX-8OO8-8S40-Q9IA-4166</t>
  </si>
  <si>
    <t>U3H9-KUC5-LHW0-9YLQ-WBUV</t>
  </si>
  <si>
    <t>4F35-KJBW-1I93-C5OZ-72BK</t>
  </si>
  <si>
    <t>R0Z7-BCA0-0P69-AI98-R40N</t>
  </si>
  <si>
    <t>O8HO-4Q0Y-P3P4-110Y-5JD0</t>
  </si>
  <si>
    <t>1XY3-5QN6-8R53-X879-HZ09</t>
  </si>
  <si>
    <t>17E3-EFZK-5C07-64TP-1B4B</t>
  </si>
  <si>
    <t>871J-MWSF-HRJ8-P801-SV21</t>
  </si>
  <si>
    <t>S8CJ-0B9S-5P3B-24KW-ZTL6</t>
  </si>
  <si>
    <t>H5Q4-78F2-0F5Z-R4TT-Y324</t>
  </si>
  <si>
    <t>VCJ2-13U6-2IP3-HU8O-KN76</t>
  </si>
  <si>
    <t>BLJ6-165D-06W0-0A16-9QY0</t>
  </si>
  <si>
    <t>446C-AT8M-I4KQ-H192-GG11</t>
  </si>
  <si>
    <t>LGC0-5EBB-12E6-YS41-13NV</t>
  </si>
  <si>
    <t>7WPD-5Z4G-O815-K3MY-1HH9</t>
  </si>
  <si>
    <t>08NH-D99L-97F5-4O9F-2FT1</t>
  </si>
  <si>
    <t>9621-1818-L519-583Z-7M78</t>
  </si>
  <si>
    <t>1633-A0IP-R411-02X3-X36O</t>
  </si>
  <si>
    <t>262J-NOW0-7G24-J53F-6J45</t>
  </si>
  <si>
    <t>668A-K1X8-53R9-78MG-08J6</t>
  </si>
  <si>
    <t>9Z66-DP6K-4683-45PF-LUXO</t>
  </si>
  <si>
    <t>4U77-4WKF-9H69-1W33-66TL</t>
  </si>
  <si>
    <t>599D-4411-960K-Y02K-NI27</t>
  </si>
  <si>
    <t>YPGK-1406-6591-Z94B-09O9</t>
  </si>
  <si>
    <t>5848-6J7B-7FTK-6RX7-55XQ</t>
  </si>
  <si>
    <t>3U89-800J-SPTD-W241-L0TS</t>
  </si>
  <si>
    <t>75FM-35CU-BO75-J2W6-1QOF</t>
  </si>
  <si>
    <t>819B-8AS3-E1MG-D7GZ-K3ZR</t>
  </si>
  <si>
    <t>TKHA-RJ29-6672-7676-KHRV</t>
  </si>
  <si>
    <t>88F9-11D6-62EI-S085-076B</t>
  </si>
  <si>
    <t>B023-M497-676W-Y277-63IS</t>
  </si>
  <si>
    <t>ORT6-Q4C7-537J-HC21-M94U</t>
  </si>
  <si>
    <t>38D5-74AO-M72I-LY6Q-MJ90</t>
  </si>
  <si>
    <t>4R56-60T1-GGV3-5BES-O783</t>
  </si>
  <si>
    <t>64PI-47IQ-O8U7-XFPL-4Y1H</t>
  </si>
  <si>
    <t>HQ6G-6F0P-74QN-AR9A-VG39</t>
  </si>
  <si>
    <t>7937-RL6B-5Z3W-JQFW-4P75</t>
  </si>
  <si>
    <t>P4E0-TWIF-X0SH-I4AD-0DN0</t>
  </si>
  <si>
    <t>U3S1-E3GC-I3W9-Z00D-GI66</t>
  </si>
  <si>
    <t>84O6-47A1-P812-65I7-0WL4</t>
  </si>
  <si>
    <t>2G9K-4N66-02X4-14O9-RYQH</t>
  </si>
  <si>
    <t>B5P4-U02Q-V1KD-9XF9-H3FA</t>
  </si>
  <si>
    <t>0949-5U83-1I2L-8TK8-3CAX</t>
  </si>
  <si>
    <t>9K1H-UZ3Y-8BI4-TFS3-41XE</t>
  </si>
  <si>
    <t>GUT2-63LK-MKP7-3MU2-4C00</t>
  </si>
  <si>
    <t>V61Y-7KNX-9HLT-PE88-S77Q</t>
  </si>
  <si>
    <t>I7J9-CTON-9X1N-5CKV-OZ91</t>
  </si>
  <si>
    <t>90O7-BYUZ-98M9-Y4Z2-04F2</t>
  </si>
  <si>
    <t>R891-5843-7892-5C21-0Z0U</t>
  </si>
  <si>
    <t>X7I5-U144-B745-5S7J-9Q85</t>
  </si>
  <si>
    <t>111S-F20M-4552-Q07S-RM81</t>
  </si>
  <si>
    <t>58DC-7JW5-HC76-Y03O-S7CH</t>
  </si>
  <si>
    <t>GT4K-HV11-0H4O-HS8A-U998</t>
  </si>
  <si>
    <t>PCI5-H47L-15AW-84OS-9N08</t>
  </si>
  <si>
    <t>D06H-8AH7-QB83-P1AM-74M0</t>
  </si>
  <si>
    <t>6J08-W16R-3MEX-OC0M-96X4</t>
  </si>
  <si>
    <t>ABC5-77Y5-01C8-W7M4-R2T3</t>
  </si>
  <si>
    <t>0EE3-2MQQ-7SF1-PFBS-5818</t>
  </si>
  <si>
    <t>2366-C021-18XA-TN06-4RX2</t>
  </si>
  <si>
    <t>3JXX-6H60-6T31-P7SV-09DR</t>
  </si>
  <si>
    <t>S926-90OS-FVRN-A12A-Y16V</t>
  </si>
  <si>
    <t>R455-8P93-8M5Q-AV85-6539</t>
  </si>
  <si>
    <t>XHU4-8H95-VW79-2AN3-GC8O</t>
  </si>
  <si>
    <t>H568-2V7Z-D52Y-6471-L2GF</t>
  </si>
  <si>
    <t>S13M-7N9U-G6N7-44F9-1749</t>
  </si>
  <si>
    <t>V8E5-5025-5257-Z64E-GPZ0</t>
  </si>
  <si>
    <t>RGKF-7IY9-8M29-42MX-729C</t>
  </si>
  <si>
    <t>6MR3-8A52-R952-2EWC-LM36</t>
  </si>
  <si>
    <t>1R3Z-K1PG-453K-69C1-Y9H1</t>
  </si>
  <si>
    <t>Z29G-T6ES-4251-4CP7-R97A</t>
  </si>
  <si>
    <t>5MJV-I152-6PVE-45XJ-Z91I</t>
  </si>
  <si>
    <t>114S-220M-3N2C-L1GF-823J</t>
  </si>
  <si>
    <t>735K-H7E2-K8ZK-LYT2-22UT</t>
  </si>
  <si>
    <t>0748-L822-E0A3-5838-HV3B</t>
  </si>
  <si>
    <t>8645-FJIC-9UK8-1ZA4-5247</t>
  </si>
  <si>
    <t>6DXT-QS43-0Y92-E47B-1994</t>
  </si>
  <si>
    <t>ZG7S-JB4U-67E2-1E11-DNSZ</t>
  </si>
  <si>
    <t>L897-8DOB-421B-GQTB-92NQ</t>
  </si>
  <si>
    <t>7V19-2JLX-H91R-9T16-99L3</t>
  </si>
  <si>
    <t>PD20-52R5-9R2H-5ULR-DB0U</t>
  </si>
  <si>
    <t>5DOE-499B-ST58-2ZUF-8RZ4</t>
  </si>
  <si>
    <t>9BUX-8E63-1X50-V4LM-P5QA</t>
  </si>
  <si>
    <t>C33Y-6D16-K616-F4WQ-QRJE</t>
  </si>
  <si>
    <t>016Z-13YR-85P4-V2X6-60ME</t>
  </si>
  <si>
    <t>6WN0-A822-T9U7-5B6W-P08G</t>
  </si>
  <si>
    <t>522H-F373-1VK7-J3N9-6PDY</t>
  </si>
  <si>
    <t>365C-FT1C-68GE-1376-8ISP</t>
  </si>
  <si>
    <t>F401-Y871-KPB1-C202-1CU5</t>
  </si>
  <si>
    <t>9M1P-P9L3-HA5F-3951-5BOU</t>
  </si>
  <si>
    <t>T690-53KN-9008-3VMR-IK93</t>
  </si>
  <si>
    <t>UZE6-2TH5-0BKJ-C989-RNZ1</t>
  </si>
  <si>
    <t>X4S6-90Q4-71RO-0C2V-LODR</t>
  </si>
  <si>
    <t>KH0L-U9I9-0WR5-0CA1-V95R</t>
  </si>
  <si>
    <t>48H4-K18P-0220-WI05-3V6S</t>
  </si>
  <si>
    <t>A0CR-X2RE-DD16-0046-9VNU</t>
  </si>
  <si>
    <t>UQWN-178P-K4J7-V8KT-U7H1</t>
  </si>
  <si>
    <t>39AR-446A-2KQ8-49S1-4736</t>
  </si>
  <si>
    <t>9S5Q-BN9P-5VS5-ZL68-9FMM</t>
  </si>
  <si>
    <t>G93H-91UK-FD4Y-6E13-L3UL</t>
  </si>
  <si>
    <t>L832-3R0Y-K9LC-738K-0G28</t>
  </si>
  <si>
    <t>517H-6UZJ-Y21C-XGF5-M9GX</t>
  </si>
  <si>
    <t>3E89-7P9B-301G-I543-KAY8</t>
  </si>
  <si>
    <t>G3YK-L0I3-TTM7-3GW0-0860</t>
  </si>
  <si>
    <t>O9CE-51ZN-L7B9-9R0M-996X</t>
  </si>
  <si>
    <t>3G7R-0TH1-JJ94-4Y3C-73HY</t>
  </si>
  <si>
    <t>Y0PX-KTD7-K95E-T761-9G20</t>
  </si>
  <si>
    <t>EAK4-FZKD-DVBS-7V5X-822X</t>
  </si>
  <si>
    <t>D3NN-UN73-Y4O2-R5VI-4192</t>
  </si>
  <si>
    <t>N3T6-22V7-8NEO-P1UM-5684</t>
  </si>
  <si>
    <t>4TFF-GK64-5FSQ-C1Z6-00ZB</t>
  </si>
  <si>
    <t>7L1X-P4Z7-5GE0-W4MA-MJN2</t>
  </si>
  <si>
    <t>300W-LSV1-453N-998V-L93N</t>
  </si>
  <si>
    <t>PIH8-7775-YG4K-1JSF-K364</t>
  </si>
  <si>
    <t>8LSS-7CC7-C602-G35V-W7WN</t>
  </si>
  <si>
    <t>74QP-MI34-26Q9-GL0V-V1K8</t>
  </si>
  <si>
    <t>S4J3-OF3O-D008-20G7-WS54</t>
  </si>
  <si>
    <t>302Z-0383-B323-RGMB-IVZ2</t>
  </si>
  <si>
    <t>KNCM-55Z0-Y258-DU9Z-H049</t>
  </si>
  <si>
    <t>0483-99VK-THZ4-NZ08-49IQ</t>
  </si>
  <si>
    <t>XK0Z-7920-4009-8QT6-9CCY</t>
  </si>
  <si>
    <t>7Y77-SSUH-1A96-6029-5CIR</t>
  </si>
  <si>
    <t>6ZS3-RXJ1-124S-J62G-0MV2</t>
  </si>
  <si>
    <t>S982-3KS0-5HB7-D5G7-XPK8</t>
  </si>
  <si>
    <t>8298-QU0H-JM48-Z789-9I7K</t>
  </si>
  <si>
    <t>24C6-24PT-P9EL-14Q8-3PI5</t>
  </si>
  <si>
    <t>9157-6M6M-NX8Y-96PR-H222</t>
  </si>
  <si>
    <t>86AF-24SR-W711-IABJ-6Y9T</t>
  </si>
  <si>
    <t>V2DZ-1QL1-71V2-22QG-23K5</t>
  </si>
  <si>
    <t>Z6JH-V00X-CG1V-51F3-8008</t>
  </si>
  <si>
    <t>495L-22PJ-SJJ6-F2JX-509E</t>
  </si>
  <si>
    <t>FD5Q-GQ7S-46WD-11MI-9J57</t>
  </si>
  <si>
    <t>O5F1-K16H-1S99-QVDE-Q5ER</t>
  </si>
  <si>
    <t>1L7N-1G9F-0PBU-22FG-W45V</t>
  </si>
  <si>
    <t>30Y3-C925-NEGO-K6HN-35WS</t>
  </si>
  <si>
    <t>2621-ZB79-IF0G-83PA-TE5L</t>
  </si>
  <si>
    <t>EA9R-B9UX-E9C7-VI2G-F5I2</t>
  </si>
  <si>
    <t>OPT6-86LM-6AYF-D9CS-AG7E</t>
  </si>
  <si>
    <t>3754-9LY4-F0XT-HY1E-Z470</t>
  </si>
  <si>
    <t>3751-AUX2-3NMN-0ZT3-IZ72</t>
  </si>
  <si>
    <t>805Z-W9IE-OJ4I-188I-JRC6</t>
  </si>
  <si>
    <t>47RB-OHX3-3RYP-T747-Q297</t>
  </si>
  <si>
    <t>U57Y-J578-0011-VCSG-K35A</t>
  </si>
  <si>
    <t>SD10-695Q-67W1-QGE1-2377</t>
  </si>
  <si>
    <t>0Z5Z-7B26-JQ69-Z5F9-38D0</t>
  </si>
  <si>
    <t>2SXT-87G6-90Z2-7QJ1-492C</t>
  </si>
  <si>
    <t>V7GX-E33Z-6ES4-6T2G-ZY75</t>
  </si>
  <si>
    <t>A5U3-32CP-9031-TW25-E492</t>
  </si>
  <si>
    <t>2EI3-5872-36R2-73UK-31K9</t>
  </si>
  <si>
    <t>J55K-V610-R327-CW38-9SQ8</t>
  </si>
  <si>
    <t>ZB15-79E9-7QU7-U8Y2-7WTQ</t>
  </si>
  <si>
    <t>J3EQ-6G5X-B3O7-EYP5-XYIJ</t>
  </si>
  <si>
    <t>D0HI-EU93-9656-24BS-R7YQ</t>
  </si>
  <si>
    <t>KX56-0FLW-VMRY-H8ER-VPSB</t>
  </si>
  <si>
    <t>1PA0-49XF-H594-1P7Q-E7F9</t>
  </si>
  <si>
    <t>RT60-ND7V-KT25-Q549-U5UB</t>
  </si>
  <si>
    <t>J07R-J5HO-K6DD-UF90-TBRQ</t>
  </si>
  <si>
    <t>KPPU-11N2-5SCJ-D4FH-XBND</t>
  </si>
  <si>
    <t>6424-2995-6H53-5QRF-4346</t>
  </si>
  <si>
    <t>71I2-062V-Z4LM-0U34-OVR1</t>
  </si>
  <si>
    <t>6RI4-WJ78-26HA-G5J0-SLEG</t>
  </si>
  <si>
    <t>895F-1389-QF99-39OE-3ZZ3</t>
  </si>
  <si>
    <t>PGD2-07CK-6476-7W12-1F77</t>
  </si>
  <si>
    <t>ROJL-48QU-8DO6-3T48-N5CN</t>
  </si>
  <si>
    <t>8NY8-N87O-T569-A69U-60EZ</t>
  </si>
  <si>
    <t>U378-J5K8-7Q8A-O73X-ADMS</t>
  </si>
  <si>
    <t>XC1B-BHBU-6YK3-1OP4-9MM0</t>
  </si>
  <si>
    <t>LFX2-85OO-U75V-3F6O-2TB9</t>
  </si>
  <si>
    <t>IY5V-W5X8-WGRI-4OZ2-M87W</t>
  </si>
  <si>
    <t>4D6U-T804-I8U1-U90C-DI34</t>
  </si>
  <si>
    <t>5FGF-EPW9-4X8Y-Q322-76H0</t>
  </si>
  <si>
    <t>G720-1DGQ-A8A5-KSE3-H8YH</t>
  </si>
  <si>
    <t>7873-9S62-06V8-954X-H8FK</t>
  </si>
  <si>
    <t>92JE-UKSC-RQ22-MCMG-52LR</t>
  </si>
  <si>
    <t>05NW-Q3PT-N5ZV-G942-0D7R</t>
  </si>
  <si>
    <t>M707-D1T6-MR08-18C7-5K84</t>
  </si>
  <si>
    <t>0224-7131-V0Z2-139A-2T62</t>
  </si>
  <si>
    <t>CXDB-W8BB-T0YF-7SI1-T45B</t>
  </si>
  <si>
    <t>8U63-1D36-6J93-37V3-F526</t>
  </si>
  <si>
    <t>T8T6-Y10U-5A09-HV8D-23RB</t>
  </si>
  <si>
    <t>L22F-YPTK-6E77-LNQ6-7SW2</t>
  </si>
  <si>
    <t>9DK3-U5F1-ICI5-1Q1L-38Y5</t>
  </si>
  <si>
    <t>APRQ-J85X-9968-JPPU-6133</t>
  </si>
  <si>
    <t>S57G-4V47-ZM08-A18R-7Q81</t>
  </si>
  <si>
    <t>0XC1-6T70-52MY-9U1I-N175</t>
  </si>
  <si>
    <t>DH0F-5278-13E7-A408-HNV4</t>
  </si>
  <si>
    <t>FA2G-Z0C4-60TO-12DB-F688</t>
  </si>
  <si>
    <t>6751-406M-8358-3VJ8-28S4</t>
  </si>
  <si>
    <t>D0R9-7Y92-0T6Y-77HL-655Q</t>
  </si>
  <si>
    <t>6W5X-50D4-HI9J-R2NR-EX7A</t>
  </si>
  <si>
    <t>NUF9-S4Q0-IOYQ-AR6X-16MP</t>
  </si>
  <si>
    <t>3BVY-A60E-3742-82V5-8F94</t>
  </si>
  <si>
    <t>1D64-EZU8-FQ1X-SWE2-K6AO</t>
  </si>
  <si>
    <t>YJ36-6748-U755-L2M9-9C7X</t>
  </si>
  <si>
    <t>CPMU-JNLK-CW1Y-QP7T-S39F</t>
  </si>
  <si>
    <t>H143-L737-9110-Q26E-332T</t>
  </si>
  <si>
    <t>FA9R-Z49B-7Q00-I73W-85J5</t>
  </si>
  <si>
    <t>3O6L-G356-8O3E-I7EP-6V00</t>
  </si>
  <si>
    <t>109J-2V64-F6D6-1HJY-C7X3</t>
  </si>
  <si>
    <t>J01Q-41L9-5IIE-N102-N0W7</t>
  </si>
  <si>
    <t>04ZO-9TD9-P30Q-YY79-19E5</t>
  </si>
  <si>
    <t>TEV0-R5WC-7HW1-3F04-U760</t>
  </si>
  <si>
    <t>3O22-9GVA-X623-14PK-RKMG</t>
  </si>
  <si>
    <t>17PL-17U0-HUWH-U5WW-ANL1</t>
  </si>
  <si>
    <t>H5IZ-76W0-4DH2-2B76-OWH3</t>
  </si>
  <si>
    <t>T172-AR4F-6F89-590H-1N00</t>
  </si>
  <si>
    <t>C0YU-EPYQ-94PM-XOPB-5MGC</t>
  </si>
  <si>
    <t>06CX-7H8X-130E-2416-56F3</t>
  </si>
  <si>
    <t>2TP5-4BM4-ZV70-9N5C-O5M0</t>
  </si>
  <si>
    <t>I8V1-L49M-R6PB-FC8W-G6P0</t>
  </si>
  <si>
    <t>S8UB-U3W8-J7FS-B6F8-835B</t>
  </si>
  <si>
    <t>OV65-K7T4-1VB0-87T0-39OH</t>
  </si>
  <si>
    <t>00UM-0S98-5D24-T9F1-Q00K</t>
  </si>
  <si>
    <t>1RXO-41KK-H951-8577-8W96</t>
  </si>
  <si>
    <t>28X3-32WB-GUK0-E86Q-4N4Y</t>
  </si>
  <si>
    <t>3BK1-1OJX-O5U9-045O-UIB0</t>
  </si>
  <si>
    <t>SQ94-9R96-RD20-K6EV-8GIC</t>
  </si>
  <si>
    <t>8L5V-X702-EN17-ZNH5-JKF9</t>
  </si>
  <si>
    <t>6R4D-65EO-903T-NO14-Q0FW</t>
  </si>
  <si>
    <t>47O8-370D-62LG-8Z4M-F3YW</t>
  </si>
  <si>
    <t>03M3-U45M-B7H5-PBLZ-C5VR</t>
  </si>
  <si>
    <t>64DS-LPF9-ZR8Z-4D0M-8VY9</t>
  </si>
  <si>
    <t>5660-7I1H-62NU-7KC8-D765</t>
  </si>
  <si>
    <t>88LI-2F58-Y009-K913-392G</t>
  </si>
  <si>
    <t>WB6W-5JRH-B0IX-76WJ-14TT</t>
  </si>
  <si>
    <t>4P2D-IV13-S5E9-BT6B-IAVB</t>
  </si>
  <si>
    <t>28IB-08I3-Q83L-297Z-82O8</t>
  </si>
  <si>
    <t>25F2-2M7Y-5PB6-MY4Y-2EI9</t>
  </si>
  <si>
    <t>8I6L-42YO-8WL5-O94C-DS76</t>
  </si>
  <si>
    <t>4RXE-750B-I554-UJ9P-Q69H</t>
  </si>
  <si>
    <t>E137-4413-R1YW-BJT4-0G00</t>
  </si>
  <si>
    <t>7E40-693V-23IZ-XHS6-8ZC4</t>
  </si>
  <si>
    <t>4448-AO84-STU7-9J6P-F98C</t>
  </si>
  <si>
    <t>CY97-61NM-B37S-P2Z4-0E73</t>
  </si>
  <si>
    <t>47Y3-757Q-Z8N3-82FG-0IUQ</t>
  </si>
  <si>
    <t>VYD6-J4WN-J5B8-0O30-9620</t>
  </si>
  <si>
    <t>HIO7-R49T-E0P0-PL7V-VD40</t>
  </si>
  <si>
    <t>1VOY-IY98-0CG6-SNC9-7335</t>
  </si>
  <si>
    <t>FW76-X2DV-YWWJ-E4X3-R95U</t>
  </si>
  <si>
    <t>WB25-6S1P-WC81-ECQS-KI0V</t>
  </si>
  <si>
    <t>4NUA-E14F-5ZN3-787F-95K9</t>
  </si>
  <si>
    <t>13EF-G3T7-7550-5HW7-CM3I</t>
  </si>
  <si>
    <t>W9M3-1C8B-B237-CNG3-L3A5</t>
  </si>
  <si>
    <t>9YGN-Q4RN-SHA8-IEM1-7JH7</t>
  </si>
  <si>
    <t>RO10-WI7H-3U8O-I54G-4987</t>
  </si>
  <si>
    <t>7HKZ-1S4F-8943-GJV5-6IA0</t>
  </si>
  <si>
    <t>T129-P8VW-9EXQ-37O2-577T</t>
  </si>
  <si>
    <t>6C07-8TJK-7KUP-JE28-97FQ</t>
  </si>
  <si>
    <t>8N3Y-O29U-D078-98Y3-9OZ3</t>
  </si>
  <si>
    <t>5012-CY34-V0J0-049P-YJ91</t>
  </si>
  <si>
    <t>2567-G6F3-8E14-H9JI-4TJR</t>
  </si>
  <si>
    <t>LRM5-8KFH-5DTF-7P47-H63R</t>
  </si>
  <si>
    <t>I7RT-6Y35-E992-39QT-9OAB</t>
  </si>
  <si>
    <t>D4U2-20L6-6501-4863-2579</t>
  </si>
  <si>
    <t>680N-KQJ7-3RST-XMOG-148N</t>
  </si>
  <si>
    <t>8J1I-6CD1-75H8-AE5U-P7L9</t>
  </si>
  <si>
    <t>27J0-72Z3-C6V4-7BJA-X3NS</t>
  </si>
  <si>
    <t>HZVN-62N3-N35M-A9Z3-76UU</t>
  </si>
  <si>
    <t>5QB0-GO2Y-882E-466G-6A35</t>
  </si>
  <si>
    <t>H061-TK61-I5CN-2WAS-I78J</t>
  </si>
  <si>
    <t>U349-6YKR-39C2-L0N5-468N</t>
  </si>
  <si>
    <t>J36D-246M-4Q18-OP31-PG74</t>
  </si>
  <si>
    <t>C47I-0386-28G8-78WG-D304</t>
  </si>
  <si>
    <t>4E58-92E8-8PTS-8HL4-WHDS</t>
  </si>
  <si>
    <t>Y3DD-D60J-5V40-XS5Z-7R04</t>
  </si>
  <si>
    <t>C40W-4MRR-NUKR-2WD1-746R</t>
  </si>
  <si>
    <t>8K54-P14P-8B4F-A82Q-51B1</t>
  </si>
  <si>
    <t>4O70-5742-6TX8-0W4X-D28S</t>
  </si>
  <si>
    <t>WTR3-2JW9-04MD-5K34-3R87</t>
  </si>
  <si>
    <t>1EWF-D3ZM-LD57-NE6W-Y35Z</t>
  </si>
  <si>
    <t>FNM3-I98I-0V82-HB16-30V6</t>
  </si>
  <si>
    <t>52EC-FL7T-085N-F1I6-X839</t>
  </si>
  <si>
    <t>2GD1-V2I5-4752-L3T3-KBM4</t>
  </si>
  <si>
    <t>S27E-EDKE-FTRH-8KOI-367D</t>
  </si>
  <si>
    <t>H209-40C9-1B93-380X-RE4S</t>
  </si>
  <si>
    <t>1Z00-84IR-829R-J69R-S6P0</t>
  </si>
  <si>
    <t>T696-HJ31-1W87-NS6J-RTTN</t>
  </si>
  <si>
    <t>SP38-BY2G-85J5-NGQ3-O1W1</t>
  </si>
  <si>
    <t>MGMT-HY7I-W309-6QZ0-5SBT</t>
  </si>
  <si>
    <t>6C8R-CF65-X44Y-SFO7-6M3J</t>
  </si>
  <si>
    <t>K86J-7BUO-4874-9O2R-2AY0</t>
  </si>
  <si>
    <t>YC51-XKX7-5Z8I-68HR-L7HM</t>
  </si>
  <si>
    <t>188E-A1FU-S4NE-YJ2N-A2H6</t>
  </si>
  <si>
    <t>G83A-SO43-THRX-LVHN-099O</t>
  </si>
  <si>
    <t>NFJE-F84Y-QSCL-A7H9-0B39</t>
  </si>
  <si>
    <t>8163-K6G3-7L11-7R23-LH1K</t>
  </si>
  <si>
    <t>Q7I9-49JC-86NN-47J7-VFPU</t>
  </si>
  <si>
    <t>9B41-1JB9-DDB4-O112-C996</t>
  </si>
  <si>
    <t>571W-R7D1-64K8-K11E-KBJF</t>
  </si>
  <si>
    <t>76M0-KMP5-C864-SP4A-O4Q4</t>
  </si>
  <si>
    <t>OF7J-K5E8-V3F9-BYXS-RLLZ</t>
  </si>
  <si>
    <t>463G-635B-65KH-1RTL-SNE9</t>
  </si>
  <si>
    <t>14O8-55PQ-72JT-44BI-Q5K8</t>
  </si>
  <si>
    <t>5032-9JCM-5QT5-56AC-6256</t>
  </si>
  <si>
    <t>4RLL-03NN-HLVH-1BK0-ISTG</t>
  </si>
  <si>
    <t>0N4G-E3U3-L6LV-6OT5-93GX</t>
  </si>
  <si>
    <t>85VD-3665-96VL-6P3R-E018</t>
  </si>
  <si>
    <t>YY2J-4OJ9-TG4C-76XS-OO78</t>
  </si>
  <si>
    <t>WK35-272X-4XXT-5254-9803</t>
  </si>
  <si>
    <t>3478-Z509-A8E9-BYYL-A116</t>
  </si>
  <si>
    <t>HE96-ROM8-GA23-8417-VC2A</t>
  </si>
  <si>
    <t>A039-92KJ-XF1D-QF8J-D550</t>
  </si>
  <si>
    <t>6P1M-32I1-KR23-RQ75-Y70B</t>
  </si>
  <si>
    <t>VN6J-45O0-1J8D-YNEQ-Q4ZC</t>
  </si>
  <si>
    <t>2VS7-I605-0B2U-19AS-F1A7</t>
  </si>
  <si>
    <t>EUXI-U4E6-9HUE-SOC5-45F7</t>
  </si>
  <si>
    <t>165G-168M-4HO9-EVA1-VQLN</t>
  </si>
  <si>
    <t>DY22-PH2D-98K2-319N-6P60</t>
  </si>
  <si>
    <t>EB40-MPO2-G54M-X2W0-ZP0A</t>
  </si>
  <si>
    <t>E3M8-V9Z6-20N3-XD25-DUXG</t>
  </si>
  <si>
    <t>9POF-5WWL-TN2K-336D-594L</t>
  </si>
  <si>
    <t>59X1-6BB1-IKFC-00P0-VR04</t>
  </si>
  <si>
    <t>91Q9-7174-905T-XI6H-850F</t>
  </si>
  <si>
    <t>O2QC-O8GK-1CD0-B239-719M</t>
  </si>
  <si>
    <t>18X3-K3VB-0063-J38T-599F</t>
  </si>
  <si>
    <t>N0W4-NM70-A8H3-UHA6-1E68</t>
  </si>
  <si>
    <t>A765-M7AM-I1GW-9PTS-744P</t>
  </si>
  <si>
    <t>I460-RB02-XJ4H-NM36-N19T</t>
  </si>
  <si>
    <t>5BDP-XXS6-6O46-ZT62-95QY</t>
  </si>
  <si>
    <t>Q2GF-RVYP-K0O7-O8ZS-78P4</t>
  </si>
  <si>
    <t>8U67-F423-7O42-OM3E-45HZ</t>
  </si>
  <si>
    <t>MP73-KY80-6LG5-YDH7-2MJ6</t>
  </si>
  <si>
    <t>1KSD-SY1C-9TQ9-7T49-G390</t>
  </si>
  <si>
    <t>NU9W-8QG5-43AO-IKM4-NN8U</t>
  </si>
  <si>
    <t>56S0-AJKM-18O3-VQSB-MC14</t>
  </si>
  <si>
    <t>NIS9-Y108-E741-RTY0-2N70</t>
  </si>
  <si>
    <t>RL2O-8802-Q17R-2I93-I4TG</t>
  </si>
  <si>
    <t>G297-B199-868F-T31G-00A2</t>
  </si>
  <si>
    <t>9LFH-2ZL8-9VU0-K1P4-85Y0</t>
  </si>
  <si>
    <t>TIAI-0PPT-LC13-W8P4-3X35</t>
  </si>
  <si>
    <t>1VSY-H6YL-980Z-BBBR-FT4O</t>
  </si>
  <si>
    <t>49A6-03FT-H3T8-CFW8-5W3J</t>
  </si>
  <si>
    <t>WH2T-3A5Y-62AP-93G3-39M2</t>
  </si>
  <si>
    <t>4E47-7836-09D5-I4Q0-179U</t>
  </si>
  <si>
    <t>590R-GT35-RC25-D22H-2V18</t>
  </si>
  <si>
    <t>9MOM-633I-JN53-M9E9-58EH</t>
  </si>
  <si>
    <t>5J67-SSR1-E0L9-37D7-9SD4</t>
  </si>
  <si>
    <t>TX7G-3435-CRAY-P493-7Y57</t>
  </si>
  <si>
    <t>5J1O-94B8-MHA2-64YJ-PL5S</t>
  </si>
  <si>
    <t>2GDP-69VA-3833-EM68-5581</t>
  </si>
  <si>
    <t>2MQ0-XG92-60R8-V01G-UKIY</t>
  </si>
  <si>
    <t>657V-M77H-UYMS-B89Z-0VDN</t>
  </si>
  <si>
    <t>2GI5-AZUB-CVPB-JT19-C790</t>
  </si>
  <si>
    <t>VGZL-4PZ8-9R33-46MO-QZ25</t>
  </si>
  <si>
    <t>2G0P-YHRN-735L-682G-M6L0</t>
  </si>
  <si>
    <t>1SB5-AOB6-39YO-6A09-9QJ8</t>
  </si>
  <si>
    <t>BDKV-J6QN-8XZT-VTZN-6815</t>
  </si>
  <si>
    <t>103Y-M3B8-98RQ-T2NE-6LYN</t>
  </si>
  <si>
    <t>BXRG-FCW1-714E-08DG-9U49</t>
  </si>
  <si>
    <t>G7YN-3OLT-E170-AQGV-U82Y</t>
  </si>
  <si>
    <t>0UJ1-50E4-5IRJ-9E0F-Z71N</t>
  </si>
  <si>
    <t>G903-QYBP-J5B1-2571-O0JJ</t>
  </si>
  <si>
    <t>814R-3H7C-C5CI-36E6-1ZC1</t>
  </si>
  <si>
    <t>FMHY-NI4M-IZUB-2220-J9W9</t>
  </si>
  <si>
    <t>OO31-ZI2S-R6KH-37IH-Q2FY</t>
  </si>
  <si>
    <t>MY6H-512I-828Y-S27V-K0XU</t>
  </si>
  <si>
    <t>V0IQ-X654-W0SH-H7PQ-G99E</t>
  </si>
  <si>
    <t>KJO5-NY1P-X64C-68Q0-B8YA</t>
  </si>
  <si>
    <t>G8HP-039T-1P3L-4462-R3AH</t>
  </si>
  <si>
    <t>3V46-WA67-PV05-OBU0-4197</t>
  </si>
  <si>
    <t>D0SQ-091G-4321-LAIC-EK8I</t>
  </si>
  <si>
    <t>Y903-WKB1-5XGT-7WJ9-51NL</t>
  </si>
  <si>
    <t>1W52-2SOX-BV6T-5W9T-V44O</t>
  </si>
  <si>
    <t>BMD0-6N4J-8108-PIAQ-VMT2</t>
  </si>
  <si>
    <t>65K6-ZFV6-TF38-YZ91-0316</t>
  </si>
  <si>
    <t>2LTJ-3HL0-H875-PN99-6W7L</t>
  </si>
  <si>
    <t>YS6A-H70K-OEYI-0Q4D-0801</t>
  </si>
  <si>
    <t>FV44-C0X9-6795-CKZ8-V8P2</t>
  </si>
  <si>
    <t>LM02-2V86-HAPY-L9PE-OL0L</t>
  </si>
  <si>
    <t>07G9-GV88-6MY9-48V6-6G32</t>
  </si>
  <si>
    <t>XEC4-8O51-4416-I0W2-8776</t>
  </si>
  <si>
    <t>FQLX-44Y0-BC33-M33T-9T6F</t>
  </si>
  <si>
    <t>8QW9-OC8Z-5DRV-7V8M-117P</t>
  </si>
  <si>
    <t>916M-773D-8HF3-OUA7-H09L</t>
  </si>
  <si>
    <t>CT16-T880-A11X-71W5-MPH5</t>
  </si>
  <si>
    <t>FOR8-E4J8-840I-U5O9-HYSL</t>
  </si>
  <si>
    <t>AW4B-82YY-SM07-35NP-KDT1</t>
  </si>
  <si>
    <t>12HP-0Q93-ENAT-562H-5LB3</t>
  </si>
  <si>
    <t>FL5L-CC84-1LZA-B80Z-WJH3</t>
  </si>
  <si>
    <t>I97B-8329-KVPD-K47E-7DU7</t>
  </si>
  <si>
    <t>V8WD-5M4H-ON8P-45MN-I9GF</t>
  </si>
  <si>
    <t>X483-DFX3-QBD5-SHN1-BUU1</t>
  </si>
  <si>
    <t>N125-NKQ5-Q94N-D1ZR-0682</t>
  </si>
  <si>
    <t>884H-440J-8ZNX-OU83-9R7P</t>
  </si>
  <si>
    <t>PNOP-M183-Y9S6-QG3V-59W3</t>
  </si>
  <si>
    <t>50E9-JTFC-514Q-TZNW-N7ME</t>
  </si>
  <si>
    <t>8F1T-B9PX-40G3-71VA-1767</t>
  </si>
  <si>
    <t>094R-84BX-V1G5-G5XT-17DT</t>
  </si>
  <si>
    <t>115A-5283-W6MK-AG25-2O40</t>
  </si>
  <si>
    <t>2BIP-333B-P20A-3JRA-S716</t>
  </si>
  <si>
    <t>YBX1-42Y6-3L95-OI3T-JC50</t>
  </si>
  <si>
    <t>21EB-TU97-CP3T-7BXO-6C0V</t>
  </si>
  <si>
    <t>6YQ8-M2FG-48U6-K3HW-WJN3</t>
  </si>
  <si>
    <t>JK6Z-PGT2-00R2-G83Q-H1PG</t>
  </si>
  <si>
    <t>N28C-55R8-T0IP-E3W6-0X7M</t>
  </si>
  <si>
    <t>OWSW-04YM-CA4A-Q2JV-K6Y4</t>
  </si>
  <si>
    <t>CQH4-I4BJ-FG64-P0G7-41QP</t>
  </si>
  <si>
    <t>18X2-PYHH-IKUJ-RF70-U217</t>
  </si>
  <si>
    <t>KSC9-SZ05-9HW9-P9N9-5HRD</t>
  </si>
  <si>
    <t>1S9Z-2TBI-6BQ3-BEBI-5KTQ</t>
  </si>
  <si>
    <t>TSQ6-UD46-TY48-J9VI-0834</t>
  </si>
  <si>
    <t>KDZ6-E55X-6DHI-5XBG-B90J</t>
  </si>
  <si>
    <t>4S36-OA08-1D4Y-D970-L82E</t>
  </si>
  <si>
    <t>5A0R-C6SW-R9HU-P594-6J18</t>
  </si>
  <si>
    <t>O26E-270R-G9GR-I6QM-5C26</t>
  </si>
  <si>
    <t>FV73-29PS-AARW-P8TH-ML19</t>
  </si>
  <si>
    <t>UX5Z-EJT1-4M78-41PX-E1WZ</t>
  </si>
  <si>
    <t>495L-2381-4GJG-9350-R8XG</t>
  </si>
  <si>
    <t>F438-6I88-7033-UYH3-70B7</t>
  </si>
  <si>
    <t>4O7L-4F1D-8437-7D72-0JKI</t>
  </si>
  <si>
    <t>QUPW-463A-3H84-L329-REMJ</t>
  </si>
  <si>
    <t>5JMW-TG74-GFK5-0U23-98XA</t>
  </si>
  <si>
    <t>077J-9077-604V-29F5-0R7Z</t>
  </si>
  <si>
    <t>XHN3-2QFT-0VO8-63HL-5DL0</t>
  </si>
  <si>
    <t>Z6WN-N9Q7-DT4V-D128-4N21</t>
  </si>
  <si>
    <t>I9Q8-1J7R-P21D-FU91-3HX6</t>
  </si>
  <si>
    <t>0IYF-KKKU-3VAU-9I32-90L8</t>
  </si>
  <si>
    <t>3ED7-18UZ-I4C5-0F75-1B3T</t>
  </si>
  <si>
    <t>4MH8-VQKM-ZMBA-93SE-4W4D</t>
  </si>
  <si>
    <t>9W8Y-H45V-PU3D-5U8O-ZN1S</t>
  </si>
  <si>
    <t>IF9W-W151-CP9A-13ZG-4051</t>
  </si>
  <si>
    <t>E200-LR25-7NX2-ONF1-Y765</t>
  </si>
  <si>
    <t>A6T1-Z789-3WF5-77U4-497M</t>
  </si>
  <si>
    <t>J5RO-0A32-GK1G-RR1K-OQIZ</t>
  </si>
  <si>
    <t>5508-3908-CZM3-D5SP-EYN8</t>
  </si>
  <si>
    <t>V7RU-963L-Y1R1-F1SB-3S4I</t>
  </si>
  <si>
    <t>X61F-9NZY-P919-SB2I-800E</t>
  </si>
  <si>
    <t>UDNZ-6K23-ON75-C03T-N47T</t>
  </si>
  <si>
    <t>BOGP-P017-L8E0-Y405-2644</t>
  </si>
  <si>
    <t>C89N-94MN-F6X5-6ITK-1T35</t>
  </si>
  <si>
    <t>ZZDO-P043-38GN-58KP-0O79</t>
  </si>
  <si>
    <t>YT8V-54WX-WKY5-EO15-900Y</t>
  </si>
  <si>
    <t>61EJ-AQD0-YV0B-H090-2965</t>
  </si>
  <si>
    <t>WLAS-E035-TM1Y-3KPH-0789</t>
  </si>
  <si>
    <t>6VBK-Q4G9-Y07E-WWHO-LZX2</t>
  </si>
  <si>
    <t>5MRR-08A2-7PJZ-J078-EL47</t>
  </si>
  <si>
    <t>T617-RN8U-610X-6LSU-6HNY</t>
  </si>
  <si>
    <t>EW17-Y0W8-6C3Y-4XC8-KY85</t>
  </si>
  <si>
    <t>Z36A-2O96-2EG9-BOIG-3UF4</t>
  </si>
  <si>
    <t>0YV4-9310-W020-8H1L-J595</t>
  </si>
  <si>
    <t>086Q-80JH-3Y9E-JD33-VEA1</t>
  </si>
  <si>
    <t>WNK1-92QW-YEZ8-Q9CM-DQP2</t>
  </si>
  <si>
    <t>4DRZ-6Y71-IL31-6PBU-5CO2</t>
  </si>
  <si>
    <t>16K3-E696-WT85-2VP4-WX2M</t>
  </si>
  <si>
    <t>G6TI-8PQU-NYYK-10ZN-6738</t>
  </si>
  <si>
    <t>SQ36-6646-D95D-8UD3-1287</t>
  </si>
  <si>
    <t>TQA2-P4MJ-19N9-750I-JO94</t>
  </si>
  <si>
    <t>JCYJ-LL4D-3MYF-J4L9-89DH</t>
  </si>
  <si>
    <t>2P34-WHW3-464U-TM4F-XWGD</t>
  </si>
  <si>
    <t>WOUE-WV0D-7C52-NQ6G-5X5L</t>
  </si>
  <si>
    <t>SD33-5J5V-0VX2-X572-68W1</t>
  </si>
  <si>
    <t>4G2T-OV65-Z0C8-8M95-5V3L</t>
  </si>
  <si>
    <t>BUN2-D187-6891-6607-XQ38</t>
  </si>
  <si>
    <t>K6C3-8LH9-756D-H009-55GE</t>
  </si>
  <si>
    <t>IAKQ-7NU1-2982-EFO6-D594</t>
  </si>
  <si>
    <t>8JOB-773D-788J-9Y09-77FN</t>
  </si>
  <si>
    <t>Z9F2-0WBN-DQJS-0508-1879</t>
  </si>
  <si>
    <t>9Y1O-YMQ2-HU82-PM71-98EK</t>
  </si>
  <si>
    <t>817G-99E7-Z791-G6S2-NC9G</t>
  </si>
  <si>
    <t>KNE9-6PS3-R371-J049-Z4I6</t>
  </si>
  <si>
    <t>Q1R4-3584-64AH-81P8-YWJ8</t>
  </si>
  <si>
    <t>OF28-DW7W-1LJI-T94E-20CY</t>
  </si>
  <si>
    <t>3I69-RL18-0305-G4P9-267A</t>
  </si>
  <si>
    <t>FCV9-H26Q-KB9N-9879-15A9</t>
  </si>
  <si>
    <t>00K8-2HHT-97EU-M10Z-O4M0</t>
  </si>
  <si>
    <t>0LVP-I050-0K6G-2W9G-QM67</t>
  </si>
  <si>
    <t>1X7O-1OPY-EMYR-7F58-3M33</t>
  </si>
  <si>
    <t>N524-RH50-2805-P0Z7-7KKW</t>
  </si>
  <si>
    <t>571C-98X4-JOX1-54J8-7O2A</t>
  </si>
  <si>
    <t>85DH-A77P-6A4M-52X1-C5V2</t>
  </si>
  <si>
    <t>HDC1-1S50-8CFY-SD78-3124</t>
  </si>
  <si>
    <t>55N8-2R0H-N99M-3H0S-SWKF</t>
  </si>
  <si>
    <t>386T-D589-0IC7-F9S2-YAY8</t>
  </si>
  <si>
    <t>38V1-F6AT-FT97-J470-Q638</t>
  </si>
  <si>
    <t>8LG2-X0RY-5Q4Y-O5D0-T9A6</t>
  </si>
  <si>
    <t>3F1V-O2R1-979C-0D42-RFU4</t>
  </si>
  <si>
    <t>ADGT-T865-8P43-82HJ-V653</t>
  </si>
  <si>
    <t>D83S-V8J5-56B8-5N12-G9BH</t>
  </si>
  <si>
    <t>LAW0-XNK0-JWZR-T44G-VXN4</t>
  </si>
  <si>
    <t>91NX-CQ99-6555-R234-9TMC</t>
  </si>
  <si>
    <t>2Y30-28OO-813C-615H-T935</t>
  </si>
  <si>
    <t>KS31-63QS-I478-ZAY6-6H5M</t>
  </si>
  <si>
    <t>9530-5N7B-L787-GNKD-7P70</t>
  </si>
  <si>
    <t>5A64-9261-HTR1-0TA7-M4UV</t>
  </si>
  <si>
    <t>WOET-3163-22X5-2R45-8BER</t>
  </si>
  <si>
    <t>2M4Q-X04X-E52K-8S83-RSF2</t>
  </si>
  <si>
    <t>OF2P-9MN7-7PF8-C1YY-WNY2</t>
  </si>
  <si>
    <t>XFT1-Y314-7G93-B1I7-ZS6B</t>
  </si>
  <si>
    <t>Y1JA-3I43-97Y1-0WRE-V0OB</t>
  </si>
  <si>
    <t>L0I0-7C0B-7OZ4-PCHP-UJQ0</t>
  </si>
  <si>
    <t>K80D-7K29-36VE-M3V1-J2S6</t>
  </si>
  <si>
    <t>G1E4-Y6YW-XM42-1V87-77MZ</t>
  </si>
  <si>
    <t>7227-RSN4-QZTW-1900-79C4</t>
  </si>
  <si>
    <t>W109-AF8D-6M7I-237R-J7S7</t>
  </si>
  <si>
    <t>26XH-CQ6D-TP9R-Z3A9-PK09</t>
  </si>
  <si>
    <t>075S-1A3Q-1PXR-8H4H-5F52</t>
  </si>
  <si>
    <t>60I6-R13X-75FV-VZG9-5R53</t>
  </si>
  <si>
    <t>MU3N-7N3U-70IS-2L47-TVUP</t>
  </si>
  <si>
    <t>4235-YZ23-23CV-996W-53H0</t>
  </si>
  <si>
    <t>430R-STYL-1I09-3N25-RXAD</t>
  </si>
  <si>
    <t>V1F9-NE2P-34C4-0T2G-MAON</t>
  </si>
  <si>
    <t>3BP5-3Z1T-93CS-13X9-Y8T8</t>
  </si>
  <si>
    <t>O12A-1O39-2F56-O36N-ZDT5</t>
  </si>
  <si>
    <t>G12W-IW24-L73G-G0EX-8EA5</t>
  </si>
  <si>
    <t>BV9S-2I47-S03V-WK1S-25YP</t>
  </si>
  <si>
    <t>6I69-UEU3-U2N7-67VQ-D04Y</t>
  </si>
  <si>
    <t>9YE9-3P5I-4094-S35F-S41B</t>
  </si>
  <si>
    <t>HW73-6CAO-G163-M29A-1S2F</t>
  </si>
  <si>
    <t>X379-SC0U-8IE7-IBVP-6622</t>
  </si>
  <si>
    <t>7I0X-4Z8Q-88YX-888L-1LAP</t>
  </si>
  <si>
    <t>R4TC-9814-5CQ3-6OEF-ZW67</t>
  </si>
  <si>
    <t>IL43-99G2-30HH-0B11-IH0A</t>
  </si>
  <si>
    <t>UWL7-E7KJ-C789-HM9N-1W0B</t>
  </si>
  <si>
    <t>SV3M-3H87-S6N4-9216-6922</t>
  </si>
  <si>
    <t>2EK7-57S2-T19X-59E7-LY52</t>
  </si>
  <si>
    <t>M1T7-EJE1-T38C-10B7-6JG0</t>
  </si>
  <si>
    <t>229L-L4E3-2F1N-5018-6629</t>
  </si>
  <si>
    <t>Q1A7-LQKQ-006A-KD80-HCS8</t>
  </si>
  <si>
    <t>07H7-YR1G-YUTS-58CD-GA5Z</t>
  </si>
  <si>
    <t>AG53-F04L-U767-6C6E-311H</t>
  </si>
  <si>
    <t>2AV4-97C8-GUN4-94FH-RPY1</t>
  </si>
  <si>
    <t>56R6-M6H3-8FM1-4GV2-V888</t>
  </si>
  <si>
    <t>W8RQ-273N-N809-1T85-V1QM</t>
  </si>
  <si>
    <t>1I01-X310-6P5J-2953-Z275</t>
  </si>
  <si>
    <t>WI3O-132Z-N167-5W5Q-7T7C</t>
  </si>
  <si>
    <t>2MXG-POTY-V4G4-TDB7-HE8O</t>
  </si>
  <si>
    <t>776D-63B4-11L4-UF3T-87WC</t>
  </si>
  <si>
    <t>58T4-GT65-NC8R-6CSR-54M4</t>
  </si>
  <si>
    <t>ZJ55-UQ82-E9A4-017R-3Z58</t>
  </si>
  <si>
    <t>39V5-3WN7-34IU-8NV3-N69G</t>
  </si>
  <si>
    <t>X984-P8T9-3JZ0-Z9J6-Q18O</t>
  </si>
  <si>
    <t>U09I-60NP-H0ML-8X6S-YFWU</t>
  </si>
  <si>
    <t>Z130-4Z1I-RGG2-4440-S7N6</t>
  </si>
  <si>
    <t>071Y-6880-1738-41ZP-5JTK</t>
  </si>
  <si>
    <t>T865-4RR1-MC3S-YP8N-8V6S</t>
  </si>
  <si>
    <t>0L5F-1ISS-8ZQ4-OVS9-7O3B</t>
  </si>
  <si>
    <t>I83O-6DER-9SIP-6IN0-98TO</t>
  </si>
  <si>
    <t>Q6V7-LT89-07DF-0W51-1490</t>
  </si>
  <si>
    <t>Q3C8-QMLX-YJH5-P15T-X413</t>
  </si>
  <si>
    <t>64VR-4A0O-1390-W198-8Y2C</t>
  </si>
  <si>
    <t>W0U1-25C2-R4VM-C9X2-A440</t>
  </si>
  <si>
    <t>RX1A-XLF2-N758-A7AL-R25F</t>
  </si>
  <si>
    <t>Z405-SFM3-R7OX-14A0-400E</t>
  </si>
  <si>
    <t>P4S9-8GAW-6TA6-8Z7I-B028</t>
  </si>
  <si>
    <t>VH81-1KD9-QDWY-6O2J-2GZB</t>
  </si>
  <si>
    <t>6I6U-BNMV-39B3-OI1C-OBL9</t>
  </si>
  <si>
    <t>13I2-32R0-7LG2-9K91-09I0</t>
  </si>
  <si>
    <t>D0U9-EO62-X17R-X8L2-584Q</t>
  </si>
  <si>
    <t>2QW1-KK0Z-431D-FL13-FYL7</t>
  </si>
  <si>
    <t>B459-227D-8V23-2187-A6V2</t>
  </si>
  <si>
    <t>N90S-5LE5-Y768-8ZQR-G1W3</t>
  </si>
  <si>
    <t>IXDN-A455-1351-VU26-532A</t>
  </si>
  <si>
    <t>98M5-U3DM-S813-B2IA-OV41</t>
  </si>
  <si>
    <t>S8D0-MU81-M2T2-E37E-0E2I</t>
  </si>
  <si>
    <t>A4SA-1CB8-P5N4-EURI-271P</t>
  </si>
  <si>
    <t>Y2XW-6WCB-665Y-6X32-824M</t>
  </si>
  <si>
    <t>0E4L-0117-2N60-6Z9X-N1R9</t>
  </si>
  <si>
    <t>I5PL-IA9B-470M-1FJ7-EZO2</t>
  </si>
  <si>
    <t>L4TX-B8BU-Z44H-S7AR-46UH</t>
  </si>
  <si>
    <t>L395-J101-ATR6-353Z-9Q6Z</t>
  </si>
  <si>
    <t>YKYE-EXV8-E7QN-7Z8J-7X2R</t>
  </si>
  <si>
    <t>OI1G-091Y-25V0-HY0K-UCHA</t>
  </si>
  <si>
    <t>O53T-5J42-6MPZ-V74B-UL4N</t>
  </si>
  <si>
    <t>G3W9-18Y2-85Z3-DJWE-JE2P</t>
  </si>
  <si>
    <t>D54E-E9RI-T3NM-NTF9-6N6H</t>
  </si>
  <si>
    <t>G1LQ-JVI0-321W-9825-83HK</t>
  </si>
  <si>
    <t>A35F-WYK4-A7O3-B90U-B6KA</t>
  </si>
  <si>
    <t>DE16-Q80A-J30T-KK96-8F0H</t>
  </si>
  <si>
    <t>3LX4-I174-6943-4RK5-9EK5</t>
  </si>
  <si>
    <t>6RD3-DWE6-0152-MKZS-G153</t>
  </si>
  <si>
    <t>WO3H-1Z47-9934-L960-2022</t>
  </si>
  <si>
    <t>E553-51L7-22I8-6N4T-B44O</t>
  </si>
  <si>
    <t>5H07-WK93-6A41-6C7S-995S</t>
  </si>
  <si>
    <t>AWG7-7KOY-5TL1-8770-666E</t>
  </si>
  <si>
    <t>UR42-7GCT-L86F-550D-250L</t>
  </si>
  <si>
    <t>72TT-585Y-6E73-4ZR8-6193</t>
  </si>
  <si>
    <t>C8T1-XS52-117T-36ND-N60I</t>
  </si>
  <si>
    <t>61UP-2N5H-4X94-T6NE-BV5V</t>
  </si>
  <si>
    <t>3XAC-I998-E9NM-655V-AW4B</t>
  </si>
  <si>
    <t>T148-0Y75-1C4D-55D2-FR96</t>
  </si>
  <si>
    <t>S3EM-EXKP-756Z-8NHW-13H9</t>
  </si>
  <si>
    <t>2U0V-XOH8-0421-T105-FC4M</t>
  </si>
  <si>
    <t>OH6T-LN2U-IAIB-VAR7-JG7Z</t>
  </si>
  <si>
    <t>GZ2M-DY84-138X-TTF6-YEH7</t>
  </si>
  <si>
    <t>38VM-924S-J455-2B98-3K1L</t>
  </si>
  <si>
    <t>ATQ8-I1V4-8WMA-JU07-5P09</t>
  </si>
  <si>
    <t>2S79-QY71-9023-2E11-00M3</t>
  </si>
  <si>
    <t>28TO-1801-AI0T-90G9-23R2</t>
  </si>
  <si>
    <t>UP1E-OSII-LUJG-EB66-7FWW</t>
  </si>
  <si>
    <t>6UEG-N3XQ-DNKQ-9L37-02YQ</t>
  </si>
  <si>
    <t>OP20-D78F-AE8H-E9A8-6W6L</t>
  </si>
  <si>
    <t>3FT7-RZ4G-XOIL-2FWX-FL6C</t>
  </si>
  <si>
    <t>1871-IR18-OL5W-J75L-PCZ4</t>
  </si>
  <si>
    <t>7X9Q-3G4W-7LN8-DU9F-5B51</t>
  </si>
  <si>
    <t>T969-7T6W-477O-7E7G-30QC</t>
  </si>
  <si>
    <t>04JD-8AH9-1U0U-I12H-60X5</t>
  </si>
  <si>
    <t>9A3Z-F7JU-M4P4-V5T2-8426</t>
  </si>
  <si>
    <t>069P-0JCA-PTWT-E1J9-0P1E</t>
  </si>
  <si>
    <t>LFBJ-54HG-V1CN-UMSL-TMGU</t>
  </si>
  <si>
    <t>FN3O-2A78-710A-7XLI-16M5</t>
  </si>
  <si>
    <t>C30A-5G87-5J9I-BB9A-28EM</t>
  </si>
  <si>
    <t>HL42-70HI-8FUX-R4V1-1IHQ</t>
  </si>
  <si>
    <t>55KA-W6R2-F279-KDA4-3034</t>
  </si>
  <si>
    <t>KN13-1GW5-HB5S-8F97-JPJ8</t>
  </si>
  <si>
    <t>KGZ2-F8H6-2213-2ALI-QZ3H</t>
  </si>
  <si>
    <t>56Z8-1140-5WZA-WH72-5Y6K</t>
  </si>
  <si>
    <t>AD96-2C44-50XN-QRV4-LTBU</t>
  </si>
  <si>
    <t>Q37Z-GNS6-NZ83-X6CO-4V9D</t>
  </si>
  <si>
    <t>9UHF-97C9-118J-2304-8OA0</t>
  </si>
  <si>
    <t>2VCT-08Z1-9ZM3-BFF2-5TJT</t>
  </si>
  <si>
    <t>JE5P-15H6-A7WA-1U28-8LK1</t>
  </si>
  <si>
    <t>WHJU-S099-CN0D-9JC4-2O8F</t>
  </si>
  <si>
    <t>1M1N-CE7S-CW0C-XS29-6199</t>
  </si>
  <si>
    <t>0HIY-3RIJ-0199-2RX0-AG3M</t>
  </si>
  <si>
    <t>O3LZ-LHS5-20S8-04NG-3GXP</t>
  </si>
  <si>
    <t>82FG-09T2-R0W2-M29X-HPV6</t>
  </si>
  <si>
    <t>D465-U7T1-S77I-4SIQ-41WV</t>
  </si>
  <si>
    <t>506I-86KT-HOB6-A883-IO7G</t>
  </si>
  <si>
    <t>18F4-113N-V355-6QEU-P38L</t>
  </si>
  <si>
    <t>CSD3-1361-BCVT-Z6ZZ-83XQ</t>
  </si>
  <si>
    <t>YJ0U-EYQ0-I920-N13P-082M</t>
  </si>
  <si>
    <t>30EM-T65S-7FR0-J2AP-JZZJ</t>
  </si>
  <si>
    <t>A5VQ-94Y1-HY2A-M80F-Q150</t>
  </si>
  <si>
    <t>O59Q-046E-D1O9-L53P-DAMN</t>
  </si>
  <si>
    <t>7240-63Z9-S113-F6VN-FB17</t>
  </si>
  <si>
    <t>4AR0-1R2C-86F8-VXU1-R515</t>
  </si>
  <si>
    <t>9L28-2UAZ-3495-Y06S-76AB</t>
  </si>
  <si>
    <t>Z725-OI8C-39LA-28FU-76CI</t>
  </si>
  <si>
    <t>4665-WO9E-15BV-E150-4I1O</t>
  </si>
  <si>
    <t>UZ7B-QOZ5-KBEA-N3VO-J738</t>
  </si>
  <si>
    <t>972D-2P88-4SU3-30UX-06N1</t>
  </si>
  <si>
    <t>KBM7-92F8-JFI2-9ELA-7K8D</t>
  </si>
  <si>
    <t>2338-0G3B-6I0O-3695-T695</t>
  </si>
  <si>
    <t>1300-W0B1-127S-XD9N-2592</t>
  </si>
  <si>
    <t>7GE2-F26J-83K9-7Z6S-N381</t>
  </si>
  <si>
    <t>D517-H4JI-0886-0KW6-V647</t>
  </si>
  <si>
    <t>F47F-X16P-VBHK-N9QH-918Q</t>
  </si>
  <si>
    <t>85TQ-5R6X-Q2G5-1I48-89EV</t>
  </si>
  <si>
    <t>S2MQ-44M7-W0XF-EH0C-ZXZ9</t>
  </si>
  <si>
    <t>IN35-93KZ-9090-10TU-6Y4O</t>
  </si>
  <si>
    <t>222S-8LF8-U2X7-B002-2UCH</t>
  </si>
  <si>
    <t>65Q6-G306-0046-47SG-4PP7</t>
  </si>
  <si>
    <t>A92Q-86N9-YY44-9CQI-X782</t>
  </si>
  <si>
    <t>7L4H-624W-K8RE-JK6T-NHI7</t>
  </si>
  <si>
    <t>F745-4X4L-DG50-5399-2H5M</t>
  </si>
  <si>
    <t>D9TU-597U-GNJ5-DHZJ-4525</t>
  </si>
  <si>
    <t>LF34-T84F-D12S-2W68-N01K</t>
  </si>
  <si>
    <t>ETSO-N164-X9P6-2P1F-T616</t>
  </si>
  <si>
    <t>1YYS-9071-OF9D-7NLM-7897</t>
  </si>
  <si>
    <t>MPK2-64X5-ABB0-UX8F-7H34</t>
  </si>
  <si>
    <t>9818-P0IL-LHJK-FDZF-5174</t>
  </si>
  <si>
    <t>LEPT-W0HQ-639U-8232-R3LR</t>
  </si>
  <si>
    <t>V9B8-1571-W26G-QC3U-QTXV</t>
  </si>
  <si>
    <t>9MP1-V2IM-9144-5NVJ-3D65</t>
  </si>
  <si>
    <t>59M6-NF96-YC65-1Z0I-2Z30</t>
  </si>
  <si>
    <t>PJ02-8IHV-HOZD-ZA6T-AJA7</t>
  </si>
  <si>
    <t>O772-R678-VTFZ-4U40-3W69</t>
  </si>
  <si>
    <t>0791-MC7X-97Y4-613G-17MN</t>
  </si>
  <si>
    <t>SVXJ-U06U-8GAG-2CU5-0F55</t>
  </si>
  <si>
    <t>21WF-X128-9H5S-1M1X-0CCP</t>
  </si>
  <si>
    <t>54S8-F0EI-5O5R-1BHC-FE40</t>
  </si>
  <si>
    <t>W1Z3-GN9O-UW9W-MY3F-VO7Z</t>
  </si>
  <si>
    <t>HP8J-VNT1-0FEM-G6L3-K54M</t>
  </si>
  <si>
    <t>3TC5-40UG-K4UP-WMN4-6836</t>
  </si>
  <si>
    <t>KW5F-K9Y0-S5A6-7D49-Q055</t>
  </si>
  <si>
    <t>26FH-X19L-4540-6EOL-DHG7</t>
  </si>
  <si>
    <t>1KBI-08UK-Z99I-1MV2-C1I7</t>
  </si>
  <si>
    <t>IWE7-E6JJ-LF49-7G80-K7G2</t>
  </si>
  <si>
    <t>3QIP-ICN2-70FO-3FHD-S7D7</t>
  </si>
  <si>
    <t>DHTX-IUC8-D377-GSC5-V252</t>
  </si>
  <si>
    <t>8Y68-F4UY-42F1-YAK4-2GF7</t>
  </si>
  <si>
    <t>G3TL-IV49-W51M-8FBC-IU3K</t>
  </si>
  <si>
    <t>6T68-RD9R-27AN-TIB4-296B</t>
  </si>
  <si>
    <t>O463-NJ1N-FKR3-0I63-6608</t>
  </si>
  <si>
    <t>8Z92-J3GF-78G5-7QMD-3K7Y</t>
  </si>
  <si>
    <t>1A27-I23N-82RE-21FF-08KF</t>
  </si>
  <si>
    <t>JN2U-96WG-O720-57DI-Q02D</t>
  </si>
  <si>
    <t>ZC58-14V5-CU68-7JKN-Q174</t>
  </si>
  <si>
    <t>300D-GMV9-BY44-RR8Z-KIVZ</t>
  </si>
  <si>
    <t>5572-36RH-730C-707B-J414</t>
  </si>
  <si>
    <t>6339-T8CU-2UF3-AE12-9R9N</t>
  </si>
  <si>
    <t>BGZP-E5JU-9BG2-3O20-SYUQ</t>
  </si>
  <si>
    <t>M75W-I9NN-D71M-7LYE-66J7</t>
  </si>
  <si>
    <t>AAJ8-X9L2-1LR0-TP21-ABDO</t>
  </si>
  <si>
    <t>69A9-0TQ2-87OQ-05OO-946X</t>
  </si>
  <si>
    <t>56T1-8L39-B77Z-INA7-712G</t>
  </si>
  <si>
    <t>BU20-4L11-0XPC-74WU-9WCL</t>
  </si>
  <si>
    <t>2FHE-0UB8-H0RE-4D5A-2847</t>
  </si>
  <si>
    <t>4739-845X-8ML2-9QC2-4GAQ</t>
  </si>
  <si>
    <t>7CWT-7A77-G828-0E1R-86KG</t>
  </si>
  <si>
    <t>0WA5-440J-B0VS-1OHV-MO31</t>
  </si>
  <si>
    <t>FGF5-7M5O-3MOB-CR7E-SX63</t>
  </si>
  <si>
    <t>3YFX-3Z45-1LRJ-3040-9CXQ</t>
  </si>
  <si>
    <t>50K3-I8O1-5F2K-KL4D-D353</t>
  </si>
  <si>
    <t>ZA51-VU56-SE5C-013E-297V</t>
  </si>
  <si>
    <t>KJ3E-65MB-7869-Q7OL-0938</t>
  </si>
  <si>
    <t>4L9A-42AL-UF31-N41Y-X4JN</t>
  </si>
  <si>
    <t>8TAE-X3V4-A888-6864-4696</t>
  </si>
  <si>
    <t>65EA-JVR5-5215-99LE-CC3E</t>
  </si>
  <si>
    <t>QRVG-X58B-MPC9-O1K6-6UJ5</t>
  </si>
  <si>
    <t>4XK2-S20T-0G6L-1NIX-10U5</t>
  </si>
  <si>
    <t>P966-6N5Y-0T00-E7GV-A216</t>
  </si>
  <si>
    <t>N7L7-FE2D-GO72-NTP4-EMBM</t>
  </si>
  <si>
    <t>5AF7-YO76-T88W-6X0B-JM6F</t>
  </si>
  <si>
    <t>6852-2D4Z-7A88-Z697-B95A</t>
  </si>
  <si>
    <t>10B2-Q090-7N0H-L21C-8207</t>
  </si>
  <si>
    <t>2M6P-JZ9X-QCD5-1N25-89WT</t>
  </si>
  <si>
    <t>08VZ-5B18-6IU8-7OI6-8F97</t>
  </si>
  <si>
    <t>A04C-BHSP-5P1O-3U63-844B</t>
  </si>
  <si>
    <t>VHJ0-XZN8-AV11-7E72-49Q6</t>
  </si>
  <si>
    <t>IP7Z-8O91-D629-GF89-BG1V</t>
  </si>
  <si>
    <t>K6C0-Z96L-1D54-P3F6-AKRX</t>
  </si>
  <si>
    <t>PI65-3D6B-78N2-GHG6-1TGT</t>
  </si>
  <si>
    <t>T5TH-2RWS-9Y2X-8KZ0-57OK</t>
  </si>
  <si>
    <t>01Z2-84AU-X465-8N98-4R9V</t>
  </si>
  <si>
    <t>76S1-6NR1-EBHS-M9A2-LE0E</t>
  </si>
  <si>
    <t>5K07-9E6C-91J9-K420-66LF</t>
  </si>
  <si>
    <t>0W5Q-458W-94D8-3AZA-IC78</t>
  </si>
  <si>
    <t>W7I6-S74B-A3HR-97UW-K0SJ</t>
  </si>
  <si>
    <t>J7MX-U107-7QW6-4T80-44I4</t>
  </si>
  <si>
    <t>113F-HWP0-AW47-1Y9Q-GI5F</t>
  </si>
  <si>
    <t>8192-HPI4-L145-8G3S-R6VZ</t>
  </si>
  <si>
    <t>NLPN-IA20-H197-4Q45-21C0</t>
  </si>
  <si>
    <t>GO71-3OBN-LN99-RR26-C6E5</t>
  </si>
  <si>
    <t>6W19-V6C6-VM44-M7B7-A787</t>
  </si>
  <si>
    <t>6N9D-76SF-I8H1-HNF8-378Q</t>
  </si>
  <si>
    <t>520H-EB6D-4U35-Z884-GR9U</t>
  </si>
  <si>
    <t>FBIO-095A-9K5U-ETOH-FMP1</t>
  </si>
  <si>
    <t>X74X-4558-PRFZ-38S4-1TG5</t>
  </si>
  <si>
    <t>1R9V-M4FJ-3EE9-7CF5-R350</t>
  </si>
  <si>
    <t>A97B-HJ2L-U1ZT-JKD3-8Z7L</t>
  </si>
  <si>
    <t>6Y35-4YF0-2A82-F2R5-VB87</t>
  </si>
  <si>
    <t>M2B1-597M-0S75-040X-21AH</t>
  </si>
  <si>
    <t>T87N-F7V8-22A8-35P2-CEPH</t>
  </si>
  <si>
    <t>B96Z-C4E7-C1DF-9721-QSL0</t>
  </si>
  <si>
    <t>M77D-576Y-5OD1-H8EM-52O5</t>
  </si>
  <si>
    <t>7Y4J-UC25-0W5X-TZ9K-O56D</t>
  </si>
  <si>
    <t>543M-K235-9Z6W-310J-F7PK</t>
  </si>
  <si>
    <t>06M7-RM66-907Y-S3VB-6224</t>
  </si>
  <si>
    <t>73GD-52CX-7M78-W947-N382</t>
  </si>
  <si>
    <t>1833-VFK1-RYX0-OOZ4-HL2D</t>
  </si>
  <si>
    <t>S202-6C9H-NZ4Z-P3XJ-441S</t>
  </si>
  <si>
    <t>BMNP-8EP3-0U64-F14M-7UMA</t>
  </si>
  <si>
    <t>N041-5EL9-N001-2734-YVT5</t>
  </si>
  <si>
    <t>X35Y-7O2T-W34Y-QJ03-4297</t>
  </si>
  <si>
    <t>YM64-P60H-1L24-ZB61-LE1T</t>
  </si>
  <si>
    <t>49CQ-1JF4-1D18-VYGX-P122</t>
  </si>
  <si>
    <t>2S8W-T7XH-9148-0TJB-O215</t>
  </si>
  <si>
    <t>D9II-N40H-9W90-7F98-52TN</t>
  </si>
  <si>
    <t>C32N-7S33-U4SD-5G74-Z91M</t>
  </si>
  <si>
    <t>U1S5-N84O-2481-80T5-L84I</t>
  </si>
  <si>
    <t>KF78-ET32-04T7-1XN8-9PN3</t>
  </si>
  <si>
    <t>HSUY-4731-JFMP-1RZS-0GT4</t>
  </si>
  <si>
    <t>A2T5-025I-85TJ-ZRO2-O2IC</t>
  </si>
  <si>
    <t>IBGU-4849-MDYT-7N3P-3G2A</t>
  </si>
  <si>
    <t>117O-737B-W80R-4P71-5683</t>
  </si>
  <si>
    <t>EB6Y-7147-7769-1231-Z314</t>
  </si>
  <si>
    <t>1452-R2H0-P10J-7753-9S87</t>
  </si>
  <si>
    <t>T03X-38R8-4ZQ0-U22T-O73Y</t>
  </si>
  <si>
    <t>1IYB-43O7-4PH7-C75F-3628</t>
  </si>
  <si>
    <t>79P1-1006-31AL-W8XX-0VM0</t>
  </si>
  <si>
    <t>0860-082H-794R-RSLH-V8P7</t>
  </si>
  <si>
    <t>894H-9DP4-BV4R-NBU1-9145</t>
  </si>
  <si>
    <t>678T-LT5B-894X-N0MA-96YB</t>
  </si>
  <si>
    <t>X77F-7621-0774-N05M-0Z9Z</t>
  </si>
  <si>
    <t>58G5-1WHM-97P4-0O15-4307</t>
  </si>
  <si>
    <t>PP25-ZFG2-7X71-X9W2-F919</t>
  </si>
  <si>
    <t>105Q-4N2P-FJJR-A56F-JSZQ</t>
  </si>
  <si>
    <t>Y640-G46M-5B70-XD2C-3741</t>
  </si>
  <si>
    <t>K0M6-3XWV-0UXH-9G9U-1MO8</t>
  </si>
  <si>
    <t>G1P9-0FX7-W7L0-587N-8C5O</t>
  </si>
  <si>
    <t>S19Q-932K-83XU-O294-365K</t>
  </si>
  <si>
    <t>F84M-BSF8-T3II-5C7Q-152K</t>
  </si>
  <si>
    <t>UJT4-7BAW-79U4-MAOZ-L5F4</t>
  </si>
  <si>
    <t>KUH1-E3Q0-78DU-3104-2E2K</t>
  </si>
  <si>
    <t>P9YH-T17T-4S44-BLJJ-KB13</t>
  </si>
  <si>
    <t>TO3M-3P10-HI14-96TD-J4UH</t>
  </si>
  <si>
    <t>SI1Z-700A-9FMH-C2IU-3TS1</t>
  </si>
  <si>
    <t>76K7-W865-BXKI-96G7-TF95</t>
  </si>
  <si>
    <t>IR97-1307-784Q-8FMQ-RV64</t>
  </si>
  <si>
    <t>5LNE-ND5C-42KW-4A0K-98DZ</t>
  </si>
  <si>
    <t>O2O9-203D-DPRZ-5FZ9-2673</t>
  </si>
  <si>
    <t>47F1-5955-569L-8ZMN-CA5M</t>
  </si>
  <si>
    <t>Q9CB-5JXR-9367-87T0-7944</t>
  </si>
  <si>
    <t>12FS-ZT2G-LKA6-1S80-731Q</t>
  </si>
  <si>
    <t>S6R1-28MI-2J45-CNYI-94F7</t>
  </si>
  <si>
    <t>2605-367B-U9ID-H4ZT-FPZH</t>
  </si>
  <si>
    <t>2LJ0-9598-3AW0-71T7-70BW</t>
  </si>
  <si>
    <t>A6DO-ACN5-1PEA-68SY-1UDP</t>
  </si>
  <si>
    <t>157W-GR7A-CX6N-MC0A-U5PI</t>
  </si>
  <si>
    <t>2C22-6247-CAS3-40QO-OCB0</t>
  </si>
  <si>
    <t>OUM9-1ZJX-60X2-7B8Q-698U</t>
  </si>
  <si>
    <t>K252-Y1Z7-9E91-90F6-TFJI</t>
  </si>
  <si>
    <t>AJ87-7P71-336Q-D9WP-2692</t>
  </si>
  <si>
    <t>3699-N888-N6X2-55P8-Q23L</t>
  </si>
  <si>
    <t>PP73-3VC7-722P-699M-UC7L</t>
  </si>
  <si>
    <t>4PQA-X28G-6A17-9363-U75M</t>
  </si>
  <si>
    <t>2HP5-4AN4-XJ8M-92GB-7JNS</t>
  </si>
  <si>
    <t>S120-67IX-MQ4T-3D0Y-GULY</t>
  </si>
  <si>
    <t>L0DH-I1XB-WO4T-TLK2-IZS2</t>
  </si>
  <si>
    <t>V15A-4HQR-O041-V1J5-1SX0</t>
  </si>
  <si>
    <t>16RC-OM53-174Y-17C8-OJ67</t>
  </si>
  <si>
    <t>JE2J-Y630-8R58-7REL-F864</t>
  </si>
  <si>
    <t>4J03-H8OF-A1RX-7Y0X-583V</t>
  </si>
  <si>
    <t>298K-12V3-3KDP-7O3W-4I6X</t>
  </si>
  <si>
    <t>314J-909D-0IJC-QMS9-QVPG</t>
  </si>
  <si>
    <t>X8DW-9H32-D69J-8NYH-MRQ8</t>
  </si>
  <si>
    <t>9G5K-7L8W-MPP1-8K2W-3P27</t>
  </si>
  <si>
    <t>F591-9CD8-8J1G-7555-90T0</t>
  </si>
  <si>
    <t>6529-UUWM-1QTF-1271-ZXY2</t>
  </si>
  <si>
    <t>TETB-501P-78A6-10O9-8Y6R</t>
  </si>
  <si>
    <t>I1BB-HSTI-0EB4-0P5C-K2HZ</t>
  </si>
  <si>
    <t>A732-40GL-V3DY-9UJL-H149</t>
  </si>
  <si>
    <t>CEFA-03V7-08WA-94UU-4N4V</t>
  </si>
  <si>
    <t>334O-IE0Y-0N14-NV82-MFRM</t>
  </si>
  <si>
    <t>IATN-6283-06K5-PWUX-MJQ4</t>
  </si>
  <si>
    <t>80S5-A83T-9S26-956M-0LFN</t>
  </si>
  <si>
    <t>E69B-8S38-TQK3-UGUL-3WWN</t>
  </si>
  <si>
    <t>I951-CWI9-PMD5-M9L3-BO15</t>
  </si>
  <si>
    <t>8SBY-D5ZZ-06X7-S9ZO-35O5</t>
  </si>
  <si>
    <t>173U-E581-J5Y4-892C-V9W7</t>
  </si>
  <si>
    <t>W1F7-63ZK-G3XW-PLG5-OB0S</t>
  </si>
  <si>
    <t>TP51-LJMB-A1UB-93RL-AQD9</t>
  </si>
  <si>
    <t>6A1I-RTDO-PY16-B9GH-345K</t>
  </si>
  <si>
    <t>0H15-J9M6-68QI-H5S4-2NMD</t>
  </si>
  <si>
    <t>L543-D61Y-G564-RVGR-4VZ9</t>
  </si>
  <si>
    <t>794A-1T80-9028-L33R-G18V</t>
  </si>
  <si>
    <t>KF9N-E3Q8-B62M-CF8L-2JXS</t>
  </si>
  <si>
    <t>R1Z8-OI8C-RWF9-46U9-5YQ0</t>
  </si>
  <si>
    <t>FMUM-3PP5-969W-S005-2787</t>
  </si>
  <si>
    <t>VT3V-03BB-14NZ-46RF-ARTP</t>
  </si>
  <si>
    <t>R4T5-433B-NUXQ-8761-AA27</t>
  </si>
  <si>
    <t>B23O-34OQ-X6S3-P71O-5780</t>
  </si>
  <si>
    <t>P7N9-Q8I4-S2CH-KOMB-4245</t>
  </si>
  <si>
    <t>KA77-6UYR-34G6-S05Y-PBRS</t>
  </si>
  <si>
    <t>8E3Y-504T-86BP-SOQF-4O9U</t>
  </si>
  <si>
    <t>0R64-GY62-6MO4-F8NN-X6OZ</t>
  </si>
  <si>
    <t>NG6T-20T5-86N8-631R-77Y0</t>
  </si>
  <si>
    <t>48A7-7W0N-994F-M013-CG38</t>
  </si>
  <si>
    <t>3TO6-EB0F-DY72-84DI-17IS</t>
  </si>
  <si>
    <t>CF38-459O-Y87F-D371-00FM</t>
  </si>
  <si>
    <t>65W8-EEO6-ED52-79U6-33YA</t>
  </si>
  <si>
    <t>7FF7-885D-SIDX-757O-C434</t>
  </si>
  <si>
    <t>DHR9-8760-9DL1-5F68-X76V</t>
  </si>
  <si>
    <t>UCV3-ZT2L-LCAB-GB75-GSII</t>
  </si>
  <si>
    <t>RFK9-1H54-VIXM-0I56-2LCZ</t>
  </si>
  <si>
    <t>S591-E0J1-VKJ6-1GO7-YWMG</t>
  </si>
  <si>
    <t>WD16-8K3E-U1M5-0271-2E9R</t>
  </si>
  <si>
    <t>R38Q-4VX2-K835-SL28-0STO</t>
  </si>
  <si>
    <t>6N83-I1N2-O1WX-609M-SI75</t>
  </si>
  <si>
    <t>6GIW-3N00-I26B-U862-RLBZ</t>
  </si>
  <si>
    <t>MPS1-X491-3G8N-9NK9-7257</t>
  </si>
  <si>
    <t>72EW-6565-2ENK-0T0Y-9V7Z</t>
  </si>
  <si>
    <t>602X-G1TU-1P6V-9694-0928</t>
  </si>
  <si>
    <t>2BOS-H4KD-M3C1-2W9L-KUUJ</t>
  </si>
  <si>
    <t>3024-X2X5-0R98-9E8Q-9Q7K</t>
  </si>
  <si>
    <t>449G-402C-5B3O-354O-J6X2</t>
  </si>
  <si>
    <t>8G7T-X99K-A08B-1L3X-YJTF</t>
  </si>
  <si>
    <t>8RK1-VUN5-O14G-267Z-BD4W</t>
  </si>
  <si>
    <t>8151-6U24-90N9-QCIN-E90K</t>
  </si>
  <si>
    <t>QP19-E306-Z010-4CU2-874C</t>
  </si>
  <si>
    <t>Q95O-G6W4-R6F1-1F10-5LCT</t>
  </si>
  <si>
    <t>JT9B-YV41-R277-JA54-1C1O</t>
  </si>
  <si>
    <t>1096-QSS7-Q53R-D429-EO62</t>
  </si>
  <si>
    <t>8764-4D0H-7ZY8-XXV2-QQ8Q</t>
  </si>
  <si>
    <t>1GPN-P29K-Z810-PH13-820R</t>
  </si>
  <si>
    <t>OOM0-N58P-TNDI-2Q85-87Y7</t>
  </si>
  <si>
    <t>UMZ0-2FC6-W3EV-V4Y7-EXAM</t>
  </si>
  <si>
    <t>0RS8-437J-40MP-K5QN-VHLV</t>
  </si>
  <si>
    <t>P35A-2237-23DD-44FZ-PC1K</t>
  </si>
  <si>
    <t>599I-C2V3-819R-97AQ-5EQG</t>
  </si>
  <si>
    <t>QEDT-2FNN-3N7N-06EA-N6H0</t>
  </si>
  <si>
    <t>T8O8-0685-UWDJ-75ZG-O2JK</t>
  </si>
  <si>
    <t>6405-W1XB-135L-0CK2-83FE</t>
  </si>
  <si>
    <t>7OT6-2T5W-8M09-2L04-CLN1</t>
  </si>
  <si>
    <t>EVGZ-X4YQ-78LK-RM4F-524E</t>
  </si>
  <si>
    <t>9GBV-1XJJ-RJY0-4772-74B3</t>
  </si>
  <si>
    <t>KOP1-251F-67K1-5M92-CFP7</t>
  </si>
  <si>
    <t>K6Z0-FE1H-G42T-3185-L89L</t>
  </si>
  <si>
    <t>1424-HL1I-N0R9-7F09-6E94</t>
  </si>
  <si>
    <t>V4Z4-9535-94UZ-S12Z-WUCK</t>
  </si>
  <si>
    <t>08BQ-Z2CQ-GI54-7AFQ-UM11</t>
  </si>
  <si>
    <t>09A6-2995-3YA1-S0MS-K1L9</t>
  </si>
  <si>
    <t>CP8K-W6WC-O259-P0B3-AH81</t>
  </si>
  <si>
    <t>2F03-RJH5-2K7X-2937-3H4C</t>
  </si>
  <si>
    <t>P360-1333-3ZN9-149I-8BS0</t>
  </si>
  <si>
    <t>8MB6-R19D-NRN9-BBEU-88PO</t>
  </si>
  <si>
    <t>56K7-79F3-92G2-6V87-L97C</t>
  </si>
  <si>
    <t>9A25-4FZ6-Z537-A48U-W6V9</t>
  </si>
  <si>
    <t>SO2Q-BNB8-CBB3-TUD1-3BCA</t>
  </si>
  <si>
    <t>81MW-7P42-3WZ4-76BS-KWK6</t>
  </si>
  <si>
    <t>G7E1-IYL0-3590-15XT-412M</t>
  </si>
  <si>
    <t>I4M0-Q99H-6491-1851-TLQF</t>
  </si>
  <si>
    <t>7ZQO-CL7G-H377-8700-4311</t>
  </si>
  <si>
    <t>OPYE-1MQY-8C4J-65AC-PF24</t>
  </si>
  <si>
    <t>2UD7-Q461-35C6-P702-066A</t>
  </si>
  <si>
    <t>NE2W-8V6A-CT2Q-DTJC-73J3</t>
  </si>
  <si>
    <t>6P9C-8760-YMN6-1TYN-C85F</t>
  </si>
  <si>
    <t>P720-01V5-1K07-E0D7-73Z8</t>
  </si>
  <si>
    <t>71QA-0BMV-F1ME-15Q4-5XRH</t>
  </si>
  <si>
    <t>4ABB-1TTO-V4WU-RV83-00A6</t>
  </si>
  <si>
    <t>7U79-ZPNR-1991-LQTN-0Q5E</t>
  </si>
  <si>
    <t>19D7-N4D3-W4BY-J814-ER72</t>
  </si>
  <si>
    <t>CKWX-T1VM-SV71-GXP0-C99Q</t>
  </si>
  <si>
    <t>2DM4-Z1ET-330M-O231-5H99</t>
  </si>
  <si>
    <t>7VX0-YP8S-ANKH-PRY6-28AE</t>
  </si>
  <si>
    <t>64FZ-1422-2858-9K83-08R4</t>
  </si>
  <si>
    <t>86D7-RFMX-0Q27-GQEA-9R5P</t>
  </si>
  <si>
    <t>0S2T-PHPY-VE7M-5891-B50D</t>
  </si>
  <si>
    <t>7864-D132-P0YN-E69X-D065</t>
  </si>
  <si>
    <t>6ZUD-S8C5-WWQ6-BJ08-H2KZ</t>
  </si>
  <si>
    <t>9X60-J3SE-JNA1-O8N3-7PZ7</t>
  </si>
  <si>
    <t>Q84W-0LEH-H1MA-25SC-3CE7</t>
  </si>
  <si>
    <t>5O8C-E932-5570-KJ48-W5JT</t>
  </si>
  <si>
    <t>19VJ-2HQJ-5EP2-9CI3-6MBR</t>
  </si>
  <si>
    <t>B300-2T8B-JP7X-XU5N-56K3</t>
  </si>
  <si>
    <t>4KA6-66OP-TEJ5-8248-9K5X</t>
  </si>
  <si>
    <t>4WX4-RFK9-2MV6-M38U-676S</t>
  </si>
  <si>
    <t>9AQ0-218T-I5C2-XHO0-A846</t>
  </si>
  <si>
    <t>SZ92-2FS2-8V24-36B9-8HM3</t>
  </si>
  <si>
    <t>9381-4TEE-G66J-DB4E-QY7Y</t>
  </si>
  <si>
    <t>3J66-9MED-RRYS-Q10N-D0U3</t>
  </si>
  <si>
    <t>ND57-9IOW-KK22-5KGW-3688</t>
  </si>
  <si>
    <t>W67U-6A26-4D86-5AY2-00X9</t>
  </si>
  <si>
    <t>S2EN-F0UV-YUFV-003I-8YWX</t>
  </si>
  <si>
    <t>H1QB-F2ZS-6OP6-8H52-V35X</t>
  </si>
  <si>
    <t>3A53-936J-44ZP-O8QT-L60T</t>
  </si>
  <si>
    <t>AY16-I58E-P176-6KPU-N8C5</t>
  </si>
  <si>
    <t>6G99-K1M1-7E0Z-M4JQ-L9J9</t>
  </si>
  <si>
    <t>O178-WT42-UI19-5G55-4N6V</t>
  </si>
  <si>
    <t>PN4K-RD18-2JHZ-XIM7-JX7C</t>
  </si>
  <si>
    <t>0J0V-9N1N-I396-72PS-UFJR</t>
  </si>
  <si>
    <t>IE02-SG2G-0VN2-H35E-UE38</t>
  </si>
  <si>
    <t>47PU-U7JS-LRIT-4C77-JE68</t>
  </si>
  <si>
    <t>65W0-5458-GRW7-3M49-GFL0</t>
  </si>
  <si>
    <t>VFYK-PL8Q-5JJZ-4110-0B1Q</t>
  </si>
  <si>
    <t>0J73-5ZZ0-ZRTX-79Z8-M139</t>
  </si>
  <si>
    <t>5ZE5-00MA-J2GK-6159-SL3A</t>
  </si>
  <si>
    <t>20E2-4833-4K8P-LD7B-TF7L</t>
  </si>
  <si>
    <t>S7UY-941W-FQG8-H1U0-75N9</t>
  </si>
  <si>
    <t>7WP0-YHY3-33O8-7I97-MJOP</t>
  </si>
  <si>
    <t>12ON-3N3B-338C-FV8D-Z5CZ</t>
  </si>
  <si>
    <t>221J-VW08-U8WC-CS2K-R68D</t>
  </si>
  <si>
    <t>HDP3-JM09-692D-4EYM-63U1</t>
  </si>
  <si>
    <t>IT9E-6I8Q-5ZTU-D9K3-G122</t>
  </si>
  <si>
    <t>I8MH-OT30-80Z5-30P0-400L</t>
  </si>
  <si>
    <t>9U23-P9NL-K233-HFQI-98CD</t>
  </si>
  <si>
    <t>6847-W3K8-4F68-436Z-6YP5</t>
  </si>
  <si>
    <t>H28S-3E27-SMDW-V604-7412</t>
  </si>
  <si>
    <t>04P0-9O76-2FGK-8WD0-5N0R</t>
  </si>
  <si>
    <t>HH03-5C63-NYRE-676S-7714</t>
  </si>
  <si>
    <t>BCI9-0W56-PX79-6942-HN2T</t>
  </si>
  <si>
    <t>EFNG-G1F0-11M5-E60M-EV99</t>
  </si>
  <si>
    <t>Z961-CU7F-L980-DS0D-0FTB</t>
  </si>
  <si>
    <t>UHF2-AKWZ-3AJ0-I6R5-P0S7</t>
  </si>
  <si>
    <t>7Q7J-74G6-0080-QVVB-20B5</t>
  </si>
  <si>
    <t>0PJ3-NE8S-4T0H-PL2S-3N6P</t>
  </si>
  <si>
    <t>2486-J29M-W0T7-8323-J263</t>
  </si>
  <si>
    <t>0T63-SKDM-2RZ9-F6RA-Z9RU</t>
  </si>
  <si>
    <t>O088-V5O6-45OW-J9E6-G7WO</t>
  </si>
  <si>
    <t>89Y7-IFN0-X331-ZPJC-B77W</t>
  </si>
  <si>
    <t>IHC8-567R-9F2R-AP8S-P469</t>
  </si>
  <si>
    <t>8674-5350-16C9-601V-39V3</t>
  </si>
  <si>
    <t>0I04-XP1F-1A2K-4VZF-R9R4</t>
  </si>
  <si>
    <t>7T08-OQ10-BT97-444E-I0HQ</t>
  </si>
  <si>
    <t>B756-1H72-B9TX-DFBQ-NKI7</t>
  </si>
  <si>
    <t>GE3Z-4257-5876-2K90-B130</t>
  </si>
  <si>
    <t>4I95-G32Z-0L1A-6E97-UN30</t>
  </si>
  <si>
    <t>7521-V5V3-3E74-Q5C5-8C82</t>
  </si>
  <si>
    <t>0445-03G9-4U2E-0P55-ODVI</t>
  </si>
  <si>
    <t>4MS8-Z7H5-BU2G-D62O-SHLE</t>
  </si>
  <si>
    <t>427D-8OS8-UT4G-28HF-6OQ2</t>
  </si>
  <si>
    <t>S620-AYM6-9E87-Q5FG-436X</t>
  </si>
  <si>
    <t>DUV2-94B2-5ESX-C8X4-6039</t>
  </si>
  <si>
    <t>1J43-6SV7-7258-D5B0-R717</t>
  </si>
  <si>
    <t>990M-E5OG-B988-X51Q-72O9</t>
  </si>
  <si>
    <t>3B0K-JG2T-92G4-N8YC-8J9R</t>
  </si>
  <si>
    <t>25NS-1U7V-DMS9-Y8C9-55U0</t>
  </si>
  <si>
    <t>76D3-4I2D-Y65R-36NT-G7C8</t>
  </si>
  <si>
    <t>6OJQ-0CT6-PF52-5NCV-511F</t>
  </si>
  <si>
    <t>2T56-6475-6Y11-RE22-3EG6</t>
  </si>
  <si>
    <t>E2A9-AYX1-89H1-APS6-V8HU</t>
  </si>
  <si>
    <t>677A-3BPS-VHC3-D6QU-P236</t>
  </si>
  <si>
    <t>MWJL-P434-7BLM-IAOT-30PZ</t>
  </si>
  <si>
    <t>J834-V2AS-4880-PMD6-O040</t>
  </si>
  <si>
    <t>80ML-6RSC-5U7H-T69W-Q9VV</t>
  </si>
  <si>
    <t>I5QH-11Z8-T5C6-3F65-14Z7</t>
  </si>
  <si>
    <t>L3KZ-W2UJ-GE52-4189-P26G</t>
  </si>
  <si>
    <t>45VN-H6N2-D54R-HJ88-4XI5</t>
  </si>
  <si>
    <t>V0HC-08QW-657N-7T85-5Y92</t>
  </si>
  <si>
    <t>6RXC-UESQ-W955-93T5-6879</t>
  </si>
  <si>
    <t>1P70-Z1WT-391G-4B4W-8098</t>
  </si>
  <si>
    <t>68EU-B12K-974D-W025-GU13</t>
  </si>
  <si>
    <t>03B1-Y62T-3PH0-4WC8-D53C</t>
  </si>
  <si>
    <t>P3C2-QRFN-T04L-WG4K-59OA</t>
  </si>
  <si>
    <t>M8L7-NO1I-ZYTG-TS2C-0N1L</t>
  </si>
  <si>
    <t>IK40-Z4JR-19AK-47C7-21QW</t>
  </si>
  <si>
    <t>7N68-P278-0S1K-S9K1-T443</t>
  </si>
  <si>
    <t>0743-1FLX-T73E-GB65-QM2U</t>
  </si>
  <si>
    <t>JEPW-6QE0-28V0-X84C-B985</t>
  </si>
  <si>
    <t>50IK-F80P-OO60-8LHV-463P</t>
  </si>
  <si>
    <t>D1F2-6464-C6SM-23RF-50P7</t>
  </si>
  <si>
    <t>D1CA-9D23-NTT9-CNW2-HW4E</t>
  </si>
  <si>
    <t>9V7S-SJYC-RCC7-7OH1-SP40</t>
  </si>
  <si>
    <t>9V9O-F0FX-7K6U-DGAU-HWQ1</t>
  </si>
  <si>
    <t>Y167-7MQM-Z41U-G1SE-Q80U</t>
  </si>
  <si>
    <t>G58V-105F-X9JU-2ZO1-5747</t>
  </si>
  <si>
    <t>1194-RFSY-AO4C-NM8O-HQ87</t>
  </si>
  <si>
    <t>57YB-R139-MNL8-2Z4M-RDXA</t>
  </si>
  <si>
    <t>F6OT-57B9-903Q-ZRBQ-8W86</t>
  </si>
  <si>
    <t>H7SQ-S7L6-19U6-062J-P810</t>
  </si>
  <si>
    <t>1S91-AI0P-9D35-048Y-45PV</t>
  </si>
  <si>
    <t>J4NZ-E0WQ-4FKY-YIF4-90AB</t>
  </si>
  <si>
    <t>R0HG-XTQ8-GSC4-860F-Z929</t>
  </si>
  <si>
    <t>UIWE-OMO9-4AW4-556J-VVTQ</t>
  </si>
  <si>
    <t>2ID2-S7EK-R9C7-N16L-30B9</t>
  </si>
  <si>
    <t>Y4R3-395D-6370-571Q-R16B</t>
  </si>
  <si>
    <t>766Y-YVYZ-O09F-YP24-J05S</t>
  </si>
  <si>
    <t>N04R-8HF4-TMWT-9EM6-227U</t>
  </si>
  <si>
    <t>0O74-5JM2-301Z-0D3Z-AVMO</t>
  </si>
  <si>
    <t>6MI1-U1ZD-YEYK-8QU8-N6W8</t>
  </si>
  <si>
    <t>0V50-4HJP-ZOBI-2U4D-12IZ</t>
  </si>
  <si>
    <t>N1J9-QUA1-2FAG-0P32-57FM</t>
  </si>
  <si>
    <t>M0E3-P079-UP53-7SRF-Q5D3</t>
  </si>
  <si>
    <t>05WJ-V3S0-CF53-A51T-0026</t>
  </si>
  <si>
    <t>YIQ5-3HT9-86X2-111O-6K31</t>
  </si>
  <si>
    <t>EW4X-26S6-V4C6-EA1E-FBWW</t>
  </si>
  <si>
    <t>M11M-F06B-BK00-T04O-18F9</t>
  </si>
  <si>
    <t>699D-2DWR-GYZN-59YK-9JBS</t>
  </si>
  <si>
    <t>X972-4D12-3Y3H-EWDX-9RS7</t>
  </si>
  <si>
    <t>W3Y0-HW5I-B910-8T33-Z0XX</t>
  </si>
  <si>
    <t>2YW7-508L-4T6M-06W8-S8F9</t>
  </si>
  <si>
    <t>RP99-EPF5-2XBB-G04G-F4K7</t>
  </si>
  <si>
    <t>90MN-0S3Q-6U5Q-11FX-4NUM</t>
  </si>
  <si>
    <t>TO4F-92V3-P9QV-GW35-Q8H9</t>
  </si>
  <si>
    <t>EQ6R-L071-96V3-3R9Y-78TD</t>
  </si>
  <si>
    <t>2SYA-9E68-U659-0TO0-SR6X</t>
  </si>
  <si>
    <t>58ZC-3295-P80M-8B44-61EZ</t>
  </si>
  <si>
    <t>D0S7-45A3-660R-IZPY-2AV3</t>
  </si>
  <si>
    <t>H5GC-2362-93F2-286D-E7RP</t>
  </si>
  <si>
    <t>D243-B7X1-7YDM-KYOA-OP8G</t>
  </si>
  <si>
    <t>2SSM-22EB-DM73-5JAB-L29Z</t>
  </si>
  <si>
    <t>PM8S-B6IB-R624-3238-962B</t>
  </si>
  <si>
    <t>H2GR-4260-4R2S-32WR-77Z9</t>
  </si>
  <si>
    <t>20Z8-7P99-NIFF-D722-I1UO</t>
  </si>
  <si>
    <t>2190-D3HM-SFH5-1L1T-7P52</t>
  </si>
  <si>
    <t>9JYB-J7GE-0HQK-R66F-37B2</t>
  </si>
  <si>
    <t>893O-5LP6-0X6Y-C844-V04K</t>
  </si>
  <si>
    <t>57H2-N49B-2O40-N057-E095</t>
  </si>
  <si>
    <t>X24E-1ZO4-IE1H-XZNA-13EL</t>
  </si>
  <si>
    <t>BA5F-PV98-KD52-E75V-80T6</t>
  </si>
  <si>
    <t>0EXS-664K-OJT9-Y7Q1-UL27</t>
  </si>
  <si>
    <t>8UNK-TUD1-OZGQ-C7L2-Z700</t>
  </si>
  <si>
    <t>24X0-J33Y-8TN4-1M23-M081</t>
  </si>
  <si>
    <t>S52W-99NM-C522-1069-9PUP</t>
  </si>
  <si>
    <t>2N2V-ORZV-19YC-74K7-LAO1</t>
  </si>
  <si>
    <t>S3R7-084C-8L4E-P985-HOG1</t>
  </si>
  <si>
    <t>1D45-T21M-05B6-QBWG-O1FL</t>
  </si>
  <si>
    <t>6BUE-5NN3-5XOB-FTHI-2T28</t>
  </si>
  <si>
    <t>AQ25-682R-1808-E0R1-D7F8</t>
  </si>
  <si>
    <t>E13J-8C75-915S-O4Q4-B7EB</t>
  </si>
  <si>
    <t>6IY8-C70Q-A5BN-V7HQ-VGP9</t>
  </si>
  <si>
    <t>EJCO-G2X6-AJ71-O93H-3415</t>
  </si>
  <si>
    <t>J46S-1XQF-IH12-PINF-2076</t>
  </si>
  <si>
    <t>C141-1E6H-X759-DOFT-QB2I</t>
  </si>
  <si>
    <t>3WBR-LC56-W0D8-6H65-462C</t>
  </si>
  <si>
    <t>B8TI-4V01-03Y2-BHXX-QVFM</t>
  </si>
  <si>
    <t>D5EL-9D5K-WE4H-OGV0-5523</t>
  </si>
  <si>
    <t>709M-N77P-05MR-P4MA-F99I</t>
  </si>
  <si>
    <t>8383-RT17-522I-QN15-XG43</t>
  </si>
  <si>
    <t>JK92-2225-6B28-7PL9-JI18</t>
  </si>
  <si>
    <t>12Q4-H726-P46H-B2PQ-9PBA</t>
  </si>
  <si>
    <t>2KZ8-4581-58E3-2IYT-2435</t>
  </si>
  <si>
    <t>K0YV-0784-636C-169J-D61K</t>
  </si>
  <si>
    <t>8I47-35JG-0CZA-PD32-T9NA</t>
  </si>
  <si>
    <t>4A93-9ER1-L993-UT5E-0PN9</t>
  </si>
  <si>
    <t>3GI3-24TG-8431-89L0-SEWE</t>
  </si>
  <si>
    <t>4ZDY-LW97-5X0K-317N-C12A</t>
  </si>
  <si>
    <t>L64M-1NXZ-7F61-45S8-LCPZ</t>
  </si>
  <si>
    <t>I119-7JGC-EYR3-YSBZ-B41K</t>
  </si>
  <si>
    <t>PQ8M-PQV4-H547-44G0-FFKU</t>
  </si>
  <si>
    <t>96S3-KQ2Q-P0D3-D16J-695L</t>
  </si>
  <si>
    <t>UXR3-F3O9-SZQ2-AVUY-T87U</t>
  </si>
  <si>
    <t>TZ2Y-146Z-P2WH-L8LS-EYD6</t>
  </si>
  <si>
    <t>K4C5-3O7V-232F-XNN0-QHDR</t>
  </si>
  <si>
    <t>7XWT-P463-QH13-4V4F-JX2P</t>
  </si>
  <si>
    <t>557N-T163-72C1-M053-KX97</t>
  </si>
  <si>
    <t>DC47-UTS8-S69M-8WU8-36YK</t>
  </si>
  <si>
    <t>ZF31-25VJ-DLQN-D958-048P</t>
  </si>
  <si>
    <t>0J09-QJ7S-XV2D-7N86-MX4S</t>
  </si>
  <si>
    <t>2W1M-UP07-J0WX-36R2-Y3AE</t>
  </si>
  <si>
    <t>9S9Y-KYF7-94NC-95N2-8Q89</t>
  </si>
  <si>
    <t>Y82O-E419-6Y68-S7T7-A601</t>
  </si>
  <si>
    <t>8P33-G3MA-6KPD-E1Z9-4E1N</t>
  </si>
  <si>
    <t>5H91-9189-X7QH-QHHE-23V7</t>
  </si>
  <si>
    <t>3993-OC2P-IRNM-J2G0-9Q1U</t>
  </si>
  <si>
    <t>UBGW-G7D9-W0Z7-K09C-WDG3</t>
  </si>
  <si>
    <t>HSS5-6S78-2Z31-Z1VJ-I9MF</t>
  </si>
  <si>
    <t>XV05-4053-UU2I-ZW3D-99W1</t>
  </si>
  <si>
    <t>0MS0-QEDN-0Y8B-139G-N7MD</t>
  </si>
  <si>
    <t>OAYK-6O31-140J-WH18-1259</t>
  </si>
  <si>
    <t>750Q-KZ85-H458-Y2J5-J04H</t>
  </si>
  <si>
    <t>CW6J-3APL-F2V7-30LV-965H</t>
  </si>
  <si>
    <t>49K4-60S0-93J2-ELQF-YGI6</t>
  </si>
  <si>
    <t>25H3-M294-2PV9-H6GV-B524</t>
  </si>
  <si>
    <t>C239-67V2-3K4Y-TJ6G-17TF</t>
  </si>
  <si>
    <t>J19A-3F8O-5303-Y455-9Q52</t>
  </si>
  <si>
    <t>G6YY-865W-13I2-VXMD-1CFJ</t>
  </si>
  <si>
    <t>61K0-4S4E-5KR9-MI44-9RUD</t>
  </si>
  <si>
    <t>X7O0-ZC0Y-KA1W-8ZVL-5J1D</t>
  </si>
  <si>
    <t>UX33-A0O7-4A77-4SE1-97X2</t>
  </si>
  <si>
    <t>0LMN-12Z4-9VUC-A702-K160</t>
  </si>
  <si>
    <t>56FM-2KXO-6K14-HS70-TMMA</t>
  </si>
  <si>
    <t>5O10-MVFI-WS6D-3QJ5-X0GV</t>
  </si>
  <si>
    <t>Z0FS-270Y-O0P5-R54Q-71TO</t>
  </si>
  <si>
    <t>1R88-II7V-XE47-ON69-5YO1</t>
  </si>
  <si>
    <t>GY88-37V4-7F7X-0D41-5M78</t>
  </si>
  <si>
    <t>HK1V-82Y6-MYHZ-380S-FP2Z</t>
  </si>
  <si>
    <t>FN00-WL56-3T0O-4W4M-34T2</t>
  </si>
  <si>
    <t>2R7V-8SG7-5IK4-59RG-K8Q1</t>
  </si>
  <si>
    <t>G4BJ-810C-86EX-6HUK-QIW5</t>
  </si>
  <si>
    <t>P8P4-S74H-299M-0UT5-LQ5O</t>
  </si>
  <si>
    <t>DL54-5DUN-29RQ-VEF6-Q36I</t>
  </si>
  <si>
    <t>9YPD-KSZ7-3MH6-7DN8-RJOT</t>
  </si>
  <si>
    <t>45JJ-R59A-IHXL-4ZRK-6R99</t>
  </si>
  <si>
    <t>F5OE-96E1-P5Q7-22SB-S1F9</t>
  </si>
  <si>
    <t>6F8F-Y0T9-B406-9V13-9M7O</t>
  </si>
  <si>
    <t>58BP-WM89-HE9C-72S3-7N9F</t>
  </si>
  <si>
    <t>4Y17-1L1B-6ZB2-ZUJ2-HPPX</t>
  </si>
  <si>
    <t>4516-RZ74-7Z18-M92S-48BP</t>
  </si>
  <si>
    <t>J265-9X70-LS24-R408-3335</t>
  </si>
  <si>
    <t>UU40-474L-5226-19LN-H21P</t>
  </si>
  <si>
    <t>08H5-6333-98RA-3JK8-WLC4</t>
  </si>
  <si>
    <t>HD20-WDR3-T9J2-YE3L-24H4</t>
  </si>
  <si>
    <t>4H5R-U5TJ-H6ZY-27V5-348L</t>
  </si>
  <si>
    <t>N670-IE07-MQJ1-SR43-BTF1</t>
  </si>
  <si>
    <t>H82L-4S36-6N11-3456-8P8F</t>
  </si>
  <si>
    <t>1MU8-49GP-2QKA-E05T-8735</t>
  </si>
  <si>
    <t>IKXW-S321-RVLP-8VE6-FF5S</t>
  </si>
  <si>
    <t>85S4-P52Y-36QD-TC9U-8T0E</t>
  </si>
  <si>
    <t>WU8C-3C9S-1EMZ-8O58-8X89</t>
  </si>
  <si>
    <t>21K7-A152-21NC-W0WF-D0IR</t>
  </si>
  <si>
    <t>9860-1221-VMD8-5015-9M52</t>
  </si>
  <si>
    <t>DA0L-BHBR-8568-T487-FRI5</t>
  </si>
  <si>
    <t>2306-5704-4PHD-2J02-167O</t>
  </si>
  <si>
    <t>6591-4OG8-14W0-K022-W967</t>
  </si>
  <si>
    <t>F6KT-83I0-O9WK-EK99-74Z2</t>
  </si>
  <si>
    <t>EM4W-C5UO-NVO9-IS94-1770</t>
  </si>
  <si>
    <t>97UW-5N73-HKC3-Q1W9-CD4G</t>
  </si>
  <si>
    <t>YARK-JF7S-RRYX-A252-F39T</t>
  </si>
  <si>
    <t>JBV1-0M6I-B4J1-6S3Y-J00U</t>
  </si>
  <si>
    <t>H37M-S4OS-S003-3G6J-MHXL</t>
  </si>
  <si>
    <t>8951-3044-75SH-H4Q4-E17J</t>
  </si>
  <si>
    <t>4C4Q-L149-0391-9NYA-QBZ6</t>
  </si>
  <si>
    <t>15V3-471H-S8T2-H8U7-G8AC</t>
  </si>
  <si>
    <t>53R0-1X83-JFHG-9Z8Z-976F</t>
  </si>
  <si>
    <t>F84B-2PU3-QT72-4063-1WYD</t>
  </si>
  <si>
    <t>7521-4J5J-102S-0C12-1OSQ</t>
  </si>
  <si>
    <t>3CBR-T824-B9FC-5015-T2JL</t>
  </si>
  <si>
    <t>1A2W-88OK-O82G-51NE-921U</t>
  </si>
  <si>
    <t>531N-5210-2VKR-1J69-K7AA</t>
  </si>
  <si>
    <t>16JB-VS4U-ME23-4T86-0PXL</t>
  </si>
  <si>
    <t>7XN5-FK1K-1VEO-XJ1R-9RXI</t>
  </si>
  <si>
    <t>214N-S0BO-8B79-S271-AVQ4</t>
  </si>
  <si>
    <t>4IH1-03W8-SP8G-P2JB-3HY7</t>
  </si>
  <si>
    <t>4WQE-7F0W-3KKJ-OHQT-2DD8</t>
  </si>
  <si>
    <t>1B03-FZB6-23PI-W83E-VLPM</t>
  </si>
  <si>
    <t>M005-VND1-R2WD-3W7E-K82V</t>
  </si>
  <si>
    <t>32AK-4S26-EY9U-4QL8-BYDP</t>
  </si>
  <si>
    <t>K3QK-1PAM-0733-SE2Z-KEYO</t>
  </si>
  <si>
    <t>P1MB-R7S0-7FVB-RSD9-94XN</t>
  </si>
  <si>
    <t>ZDVS-4SDT-KL66-IEK3-3N16</t>
  </si>
  <si>
    <t>J4WW-C4U6-O2O5-B6M0-5QAU</t>
  </si>
  <si>
    <t>20X6-3825-99U1-9EJ2-360V</t>
  </si>
  <si>
    <t>27JZ-JTR4-V4QK-92OK-X6L4</t>
  </si>
  <si>
    <t>F8PJ-XWI4-JS53-584Y-Q128</t>
  </si>
  <si>
    <t>7130-3C7Q-4068-S2S0-61DB</t>
  </si>
  <si>
    <t>8F59-6T7J-N1KL-G0QO-69N9</t>
  </si>
  <si>
    <t>1ZAZ-DFU8-521L-J74N-5N27</t>
  </si>
  <si>
    <t>212E-Q5MU-L918-0P16-E5I0</t>
  </si>
  <si>
    <t>7575-7109-58M1-2W27-8J40</t>
  </si>
  <si>
    <t>KZ09-3005-GBQ4-619I-0I87</t>
  </si>
  <si>
    <t>6TCI-DSDN-EYE0-3N21-58IP</t>
  </si>
  <si>
    <t>TPK1-YB9P-NYDM-ID7J-Q815</t>
  </si>
  <si>
    <t>DEN7-J612-O4Y7-G4O5-53U8</t>
  </si>
  <si>
    <t>UN5Q-R3G0-6T71-ABD9-TU58</t>
  </si>
  <si>
    <t>HS5W-OL3N-74S0-4NU0-1Z3X</t>
  </si>
  <si>
    <t>M166-611T-0YOB-63JB-736E</t>
  </si>
  <si>
    <t>3OLS-3L7A-71P3-3R28-ZND3</t>
  </si>
  <si>
    <t>0BNA-0BZ6-9132-11IS-N1MJ</t>
  </si>
  <si>
    <t>P72C-7N82-51S4-GNV2-97G2</t>
  </si>
  <si>
    <t>25W9-01KN-GC10-2V5J-ZVEF</t>
  </si>
  <si>
    <t>GO1D-3L1P-NMC1-IIT7-M01I</t>
  </si>
  <si>
    <t>N973-TW92-0CBB-9D0O-6805</t>
  </si>
  <si>
    <t>S428-OX6L-3382-757G-FM16</t>
  </si>
  <si>
    <t>511Y-2ZUV-4559-MEBJ-XM3O</t>
  </si>
  <si>
    <t>GSK6-45K0-MA6F-B594-66N6</t>
  </si>
  <si>
    <t>61BT-654D-9PJ9-PHL4-A8MK</t>
  </si>
  <si>
    <t>9S03-JE01-59AD-N94Q-AZ65</t>
  </si>
  <si>
    <t>G49J-W8Q9-VNV9-009D-10FJ</t>
  </si>
  <si>
    <t>15X9-3K24-BHTC-085P-3524</t>
  </si>
  <si>
    <t>EX2P-9N1H-P0F8-2F1N-2307</t>
  </si>
  <si>
    <t>I90L-2OO4-85I7-Y1I8-GAA6</t>
  </si>
  <si>
    <t>9U4S-9WIW-J70I-RVF3-765Z</t>
  </si>
  <si>
    <t>5O01-E5QM-YRF9-521C-RYUS</t>
  </si>
  <si>
    <t>385N-2HR4-1LG4-XHH2-K1T9</t>
  </si>
  <si>
    <t>8NCD-549O-AHSV-468S-217J</t>
  </si>
  <si>
    <t>V6C1-S2MH-1HO2-MGJU-8VU3</t>
  </si>
  <si>
    <t>A32P-11CP-U1RL-23T4-4K8Q</t>
  </si>
  <si>
    <t>023B-T5UI-36B0-93B5-35ZO</t>
  </si>
  <si>
    <t>9A4Y-6Z2B-A5V7-8WI8-R6G0</t>
  </si>
  <si>
    <t>Z1DM-G4XM-LU0J-L3FI-4750</t>
  </si>
  <si>
    <t>L95R-J5I8-O4CQ-8D8K-4679</t>
  </si>
  <si>
    <t>VK1C-799K-GR6B-7LMH-U7G1</t>
  </si>
  <si>
    <t>I5UZ-D53F-QQK3-7Y5Z-9MZ6</t>
  </si>
  <si>
    <t>RL57-O575-6U2P-8Z2T-GVIS</t>
  </si>
  <si>
    <t>80Q9-461Y-KVKR-F9M8-SXLI</t>
  </si>
  <si>
    <t>YYDH-0G7W-6193-H3H6-HZ99</t>
  </si>
  <si>
    <t>1699-78M6-Z5V9-C56J-Y407</t>
  </si>
  <si>
    <t>BQM1-Y1I6-28B3-Z8NH-MK84</t>
  </si>
  <si>
    <t>4YL4-X744-3140-9473-XP9W</t>
  </si>
  <si>
    <t>743I-838F-72N3-74B3-I883</t>
  </si>
  <si>
    <t>3E61-4O9O-Z776-6AWK-WD1N</t>
  </si>
  <si>
    <t>AKWA-YS66-KZPJ-5CHD-S8DV</t>
  </si>
  <si>
    <t>1C69-7FX1-EHM1-FL1C-K52U</t>
  </si>
  <si>
    <t>KO1C-1VE5-YC6F-O2UN-AQ62</t>
  </si>
  <si>
    <t>JWZ7-DGL2-X21Z-B2DQ-WTP9</t>
  </si>
  <si>
    <t>5XD8-6X2R-60LB-8JC6-1717</t>
  </si>
  <si>
    <t>26MP-A8V1-JEVQ-G692-ID6N</t>
  </si>
  <si>
    <t>2R9P-I409-3GBI-CN9C-I5R5</t>
  </si>
  <si>
    <t>52SQ-T9WD-B0Z0-U11Z-0YVJ</t>
  </si>
  <si>
    <t>J43O-KJPC-MN84-I4B2-DCHX</t>
  </si>
  <si>
    <t>2KOQ-HN0E-I92Q-25ZY-8Y34</t>
  </si>
  <si>
    <t>4H36-0813-YRRD-OT86-FQTE</t>
  </si>
  <si>
    <t>M24U-55OP-9VV2-81R6-2985</t>
  </si>
  <si>
    <t>UL1G-1782-8O11-150O-E46V</t>
  </si>
  <si>
    <t>R0I9-1IQ2-11X1-007O-347U</t>
  </si>
  <si>
    <t>7QF2-93M5-6IH2-WAHC-28RJ</t>
  </si>
  <si>
    <t>Y63S-07L3-M3IJ-0NM9-03O5</t>
  </si>
  <si>
    <t>Q805-3ZT2-ZLNT-550Q-8366</t>
  </si>
  <si>
    <t>LK03-HA1C-3365-4O41-BC7H</t>
  </si>
  <si>
    <t>27LC-0644-6205-V58Z-ZTRM</t>
  </si>
  <si>
    <t>N333-HA1I-M2L3-44U9-H89S</t>
  </si>
  <si>
    <t>6Q85-40W8-GEG5-9VTQ-283E</t>
  </si>
  <si>
    <t>0Y20-HUWS-LHOG-ZZ7N-NY61</t>
  </si>
  <si>
    <t>7TW5-RUI7-7T26-4P0Z-L79N</t>
  </si>
  <si>
    <t>UR8N-1TUN-23P0-0342-KNTH</t>
  </si>
  <si>
    <t>Q82N-98T7-F9XU-6KX4-35C0</t>
  </si>
  <si>
    <t>27IG-CPCG-7SVM-SAH0-Q1VH</t>
  </si>
  <si>
    <t>GCVW-R0XP-G81R-TW1D-M6AK</t>
  </si>
  <si>
    <t>2ITX-006V-IM19-G1A2-KSBH</t>
  </si>
  <si>
    <t>U39U-R8IW-955H-8V31-OBT3</t>
  </si>
  <si>
    <t>8020-OH8V-4A7B-419G-PJ5Y</t>
  </si>
  <si>
    <t>LFH4-672G-G4U6-8B72-YG2T</t>
  </si>
  <si>
    <t>K923-HBGD-U443-A4NO-R1NW</t>
  </si>
  <si>
    <t>N17P-915K-HF03-XQ3X-REQ1</t>
  </si>
  <si>
    <t>837T-VG16-71S5-BAUO-N138</t>
  </si>
  <si>
    <t>3ZM7-9MZ8-93V0-CU29-Y02S</t>
  </si>
  <si>
    <t>0MIO-A4A3-Y7B8-ZE5X-3I8M</t>
  </si>
  <si>
    <t>41DZ-UMV5-9BYK-20Y4-1NDT</t>
  </si>
  <si>
    <t>YFML-J1KD-0AO6-Y5M4-A3G4</t>
  </si>
  <si>
    <t>0N6E-800O-7I1F-U6Y1-HQU3</t>
  </si>
  <si>
    <t>3U49-FE9T-X75V-8K6V-SIL3</t>
  </si>
  <si>
    <t>G76C-3E6J-BJJH-H7C9-QCI3</t>
  </si>
  <si>
    <t>80D3-P5XL-5WAL-R3DK-7GMI</t>
  </si>
  <si>
    <t>513Z-3K0K-C57A-452M-817S</t>
  </si>
  <si>
    <t>91OL-G1B2-C8EM-GO6L-61L2</t>
  </si>
  <si>
    <t>AZIZ-T9P6-IVM8-U330-C740</t>
  </si>
  <si>
    <t>L74F-W05H-0760-ER0U-T8NX</t>
  </si>
  <si>
    <t>7TM0-LDDX-7UO2-1984-0LB6</t>
  </si>
  <si>
    <t>3970-BEE8-V3IS-V6ZT-GH1N</t>
  </si>
  <si>
    <t>3766-5O7Z-F6LL-YTD9-GQM4</t>
  </si>
  <si>
    <t>OG2I-4XH4-R7CV-23R0-6L69</t>
  </si>
  <si>
    <t>Z29N-15H9-A9JC-KTNS-Z376</t>
  </si>
  <si>
    <t>66R4-AIU9-VO7G-OJVY-O25B</t>
  </si>
  <si>
    <t>HMF3-12PH-583B-61LB-1K8C</t>
  </si>
  <si>
    <t>2G55-39ZL-Z5LJ-65TG-TMY8</t>
  </si>
  <si>
    <t>5252-25O1-6N00-7T0X-O9XR</t>
  </si>
  <si>
    <t>0U5F-C5T4-1YB0-4KG9-T31Z</t>
  </si>
  <si>
    <t>M0RR-8Z20-EQS3-M11O-727Y</t>
  </si>
  <si>
    <t>9F86-RCFM-QKUO-TZCW-ELG8</t>
  </si>
  <si>
    <t>F0L2-H9PA-WI1T-0OET-19ZG</t>
  </si>
  <si>
    <t>01CG-W6Y0-8T4G-68Q2-7PE9</t>
  </si>
  <si>
    <t>2G7G-D2NM-8W88-JI27-H3D8</t>
  </si>
  <si>
    <t>41RA-HE7G-1XZU-1EHQ-04OC</t>
  </si>
  <si>
    <t>9O7G-42P9-8Q8Z-1YC5-S0UC</t>
  </si>
  <si>
    <t>000W-837N-78VJ-6S31-B350</t>
  </si>
  <si>
    <t>4M0Z-OU4N-7018-FTV2-37J6</t>
  </si>
  <si>
    <t>4HE3-27RL-RXP8-RQ7R-YH43</t>
  </si>
  <si>
    <t>368Z-K1UZ-23R4-Z7K0-9KKO</t>
  </si>
  <si>
    <t>MOQB-613C-S23F-R945-B3S0</t>
  </si>
  <si>
    <t>697R-D2YO-PMCB-9PY1-5UBK</t>
  </si>
  <si>
    <t>02VN-8K3O-2D5T-A865-87WG</t>
  </si>
  <si>
    <t>36K5-8SPW-E18W-75W1-2914</t>
  </si>
  <si>
    <t>326P-33VR-562M-8GR2-RZ39</t>
  </si>
  <si>
    <t>60U4-F2C6-WL9Q-E9I9-CT6D</t>
  </si>
  <si>
    <t>1G7E-DQHP-RX46-KQY1-304Y</t>
  </si>
  <si>
    <t>4ZMS-7H1G-UZSG-3398-P674</t>
  </si>
  <si>
    <t>ZEH7-9HZE-95TY-FWTG-XX1C</t>
  </si>
  <si>
    <t>KVJS-2UPU-0CNE-79OE-7S8Q</t>
  </si>
  <si>
    <t>8YF6-1F6N-ZPP6-SVH8-HL08</t>
  </si>
  <si>
    <t>CBD1-XJNT-FGS6-2OV2-4Y4A</t>
  </si>
  <si>
    <t>SX55-7P17-O088-1L48-1L1V</t>
  </si>
  <si>
    <t>484J-T35O-H2EX-68I1-Z39J</t>
  </si>
  <si>
    <t>7832-154R-P39W-9A16-I7S1</t>
  </si>
  <si>
    <t>N12T-9B78-S607-9L0C-PGD3</t>
  </si>
  <si>
    <t>29JL-I218-V7P4-S86E-R0XL</t>
  </si>
  <si>
    <t>M119-U678-3QRR-87H9-E9Q1</t>
  </si>
  <si>
    <t>YKI6-7SG0-0FXS-76N6-5N1N</t>
  </si>
  <si>
    <t>8NR9-99Z1-Y72X-N73D-YX17</t>
  </si>
  <si>
    <t>D36J-VEA5-6OGT-L981-BTL1</t>
  </si>
  <si>
    <t>M75V-H9WT-684E-U38P-784P</t>
  </si>
  <si>
    <t>0LZU-CH9K-451C-267Y-86HU</t>
  </si>
  <si>
    <t>H82Y-VS79-YHZP-GUZO-F11V</t>
  </si>
  <si>
    <t>9FBR-EFFQ-1G5W-103X-MN22</t>
  </si>
  <si>
    <t>II2Q-9BS6-Q6FD-7R6Z-T5U9</t>
  </si>
  <si>
    <t>GIWA-83H2-UV05-7K1O-4Z0Y</t>
  </si>
  <si>
    <t>C11X-962I-G0U5-Q586-4YJN</t>
  </si>
  <si>
    <t>H802-L6KZ-5SBV-3383-8Z3G</t>
  </si>
  <si>
    <t>3YZM-3BH0-X7U1-GHW1-3I29</t>
  </si>
  <si>
    <t>45I4-6PM6-MLK7-5456-MM02</t>
  </si>
  <si>
    <t>SKZ0-B60C-8482-O2G5-D1SR</t>
  </si>
  <si>
    <t>5C56-127M-7G2G-0E23-06W6</t>
  </si>
  <si>
    <t>4SJR-VAA1-1404-32S2-34RI</t>
  </si>
  <si>
    <t>U2YK-3CYA-0NC3-Z64R-8RQE</t>
  </si>
  <si>
    <t>E88L-0N8T-J8DU-Z8W7-8M3X</t>
  </si>
  <si>
    <t>70A8-27W1-4Q8U-48VC-34WM</t>
  </si>
  <si>
    <t>3LZ0-3FUL-2Q49-7QT1-H96I</t>
  </si>
  <si>
    <t>7W9M-K6XQ-64G4-LAZL-21VK</t>
  </si>
  <si>
    <t>QVHQ-T70L-08BD-Z5ZW-9D88</t>
  </si>
  <si>
    <t>R1V9-7797-TH54-216U-T9BC</t>
  </si>
  <si>
    <t>12D6-GA8G-9499-1Z18-02JA</t>
  </si>
  <si>
    <t>8OH8-MKR4-E8KM-02EB-C068</t>
  </si>
  <si>
    <t>YVSI-FEBX-7X29-209S-6J5R</t>
  </si>
  <si>
    <t>42L8-07N9-2QW0-B3D2-Z982</t>
  </si>
  <si>
    <t>5V9L-8K85-GV88-0E91-7SK9</t>
  </si>
  <si>
    <t>03P7-53DQ-PXP3-3SWF-5R60</t>
  </si>
  <si>
    <t>4602-FPE9-SDI8-UV8K-5FK2</t>
  </si>
  <si>
    <t>AA3R-8J3Q-PJCX-8160-SVRH</t>
  </si>
  <si>
    <t>T044-DE70-2N0F-9D6E-9YAQ</t>
  </si>
  <si>
    <t>THY6-66ER-5K50-6RNV-LA8I</t>
  </si>
  <si>
    <t>EPQ2-6Z97-O49Q-4L1U-Y6X5</t>
  </si>
  <si>
    <t>TI85-X4WN-3G92-14RQ-88Q3</t>
  </si>
  <si>
    <t>98D4-CYQH-2IKV-40W9-693B</t>
  </si>
  <si>
    <t>V68T-44CV-HMC2-10HZ-I4RN</t>
  </si>
  <si>
    <t>1F0O-9U1C-T934-07NW-I3X6</t>
  </si>
  <si>
    <t>R9L4-XO65-Z9MH-14XI-V53O</t>
  </si>
  <si>
    <t>W1DY-NC7H-7SU5-52EU-0Q31</t>
  </si>
  <si>
    <t>855D-6UJC-AB7O-QFYQ-9456</t>
  </si>
  <si>
    <t>9ME3-7BSO-AP46-5V7C-8542</t>
  </si>
  <si>
    <t>3RO9-4T49-8NE3-IRGE-XAVI</t>
  </si>
  <si>
    <t>80ES-F1PY-2J25-0G23-1G86</t>
  </si>
  <si>
    <t>1X2S-977B-LOR8-H83T-W8E8</t>
  </si>
  <si>
    <t>K7QS-GXI7-9Z67-JX31-N8JP</t>
  </si>
  <si>
    <t>9GP2-2YG6-4LP5-2091-4DKF</t>
  </si>
  <si>
    <t>H23R-73S3-D722-J848-824D</t>
  </si>
  <si>
    <t>8947-445V-0OH7-7C57-JU35</t>
  </si>
  <si>
    <t>5FN8-7997-R0L0-D0E2-42Y5</t>
  </si>
  <si>
    <t>64AF-IS76-2LNI-YTJ8-T6T9</t>
  </si>
  <si>
    <t>NJQB-93RM-8519-230N-Q829</t>
  </si>
  <si>
    <t>5Q87-9JV9-0YGT-P565-096Y</t>
  </si>
  <si>
    <t>6833-ALY0-5Y42-8O90-7UKP</t>
  </si>
  <si>
    <t>5CWJ-HO07-NSCE-C7QA-865Z</t>
  </si>
  <si>
    <t>LV6A-C01K-3KHX-G164-UXH2</t>
  </si>
  <si>
    <t>ONQ1-QB25-QJBC-F96Z-5CBQ</t>
  </si>
  <si>
    <t>G48H-I4C0-7Q9M-H18E-I8NB</t>
  </si>
  <si>
    <t>GLHQ-F96C-Z26U-4P6E-62JS</t>
  </si>
  <si>
    <t>EIY7-7N12-30RF-5251-M8OD</t>
  </si>
  <si>
    <t>8D72-40P3-6OR8-Q805-0BE7</t>
  </si>
  <si>
    <t>RKR4-D904-N5A0-7G8E-19X5</t>
  </si>
  <si>
    <t>DS10-7097-OI9N-36X1-3FZ7</t>
  </si>
  <si>
    <t>K011-78N8-Z07L-57QL-IA52</t>
  </si>
  <si>
    <t>1E38-4A2L-U373-0DC6-I068</t>
  </si>
  <si>
    <t>9QBY-7275-SMVB-J7MI-Z551</t>
  </si>
  <si>
    <t>WOTD-BVO4-MP75-8OV9-W529</t>
  </si>
  <si>
    <t>8ZDN-36O0-33JW-X9S9-1H15</t>
  </si>
  <si>
    <t>B7GF-L131-ZW12-R359-Y291</t>
  </si>
  <si>
    <t>R562-YT3Z-8XT1-9098-9230</t>
  </si>
  <si>
    <t>773C-5NK1-8X4C-5730-ILIP</t>
  </si>
  <si>
    <t>UI2H-36Y3-7D34-LGJK-PI54</t>
  </si>
  <si>
    <t>0FCB-ZU2B-6HJT-68H6-C494</t>
  </si>
  <si>
    <t>532V-YOHB-6748-BBCH-I5Z6</t>
  </si>
  <si>
    <t>K11A-3394-305Q-83HC-8987</t>
  </si>
  <si>
    <t>9UV1-M34X-9609-6K9G-62RU</t>
  </si>
  <si>
    <t>IYCB-ROWY-WA37-316N-97N8</t>
  </si>
  <si>
    <t>M52L-XN5U-U47J-R555-4SU7</t>
  </si>
  <si>
    <t>5468-M6LW-EP73-U0K5-2012</t>
  </si>
  <si>
    <t>H8R0-0BX9-P268-0FHO-W800</t>
  </si>
  <si>
    <t>R674-R472-RV53-45BR-7980</t>
  </si>
  <si>
    <t>V41C-I0C8-7862-TDW0-Y9H6</t>
  </si>
  <si>
    <t>10AI-H8ZN-MVHA-1AS9-K3I7</t>
  </si>
  <si>
    <t>4965-8BH6-1E46-FM2V-5352</t>
  </si>
  <si>
    <t>OIY2-24YE-M3N2-997Q-24OS</t>
  </si>
  <si>
    <t>757O-T54D-E34N-7ASG-2VMP</t>
  </si>
  <si>
    <t>GS00-3EZ8-A1A4-4CD5-2IA7</t>
  </si>
  <si>
    <t>9F0M-NBH3-0F0T-Q5CO-V282</t>
  </si>
  <si>
    <t>SVV9-MVAX-K8O7-3HO1-H5HU</t>
  </si>
  <si>
    <t>RI95-8885-OD96-9J76-3PXG</t>
  </si>
  <si>
    <t>F87F-F5DY-4SJ7-AGK7-0N0Q</t>
  </si>
  <si>
    <t>4W65-LLQ0-L5X4-35O1-3FA4</t>
  </si>
  <si>
    <t>76JS-0L0S-ET57-GE13-VPZJ</t>
  </si>
  <si>
    <t>FW99-RF9H-FI10-NMP4-O2P5</t>
  </si>
  <si>
    <t>WZOM-ATZ9-TK1B-159J-IZ23</t>
  </si>
  <si>
    <t>O0Z0-6KHP-1Y8X-B6BJ-2O67</t>
  </si>
  <si>
    <t>5354-8HOJ-0993-IJ3X-K330</t>
  </si>
  <si>
    <t>SV25-M1EU-U5U4-CZ6I-S798</t>
  </si>
  <si>
    <t>X130-68U6-8C1A-7E6T-A879</t>
  </si>
  <si>
    <t>1QBI-SK6E-4JL9-77GO-D2T3</t>
  </si>
  <si>
    <t>SP2F-BH8J-0MI2-84JE-FWHU</t>
  </si>
  <si>
    <t>18ID-V112-C9M4-45MS-04LS</t>
  </si>
  <si>
    <t>F602-CDNN-HUY8-X766-J8I4</t>
  </si>
  <si>
    <t>WOZ3-ONRP-C3R2-590Z-IVI3</t>
  </si>
  <si>
    <t>I7V8-J7E3-YNE4-4324-F411</t>
  </si>
  <si>
    <t>FQKE-6U4V-9N0M-Q357-1489</t>
  </si>
  <si>
    <t>VZB6-0JA9-V94I-B160-04B2</t>
  </si>
  <si>
    <t>0H27-FOQ1-TL1E-G7EO-TV54</t>
  </si>
  <si>
    <t>45JU-OT93-5YYO-6OEE-GIXG</t>
  </si>
  <si>
    <t>BS5E-T219-6Y07-637H-I42R</t>
  </si>
  <si>
    <t>9W9Q-NK81-Z42W-D7LU-IWQS</t>
  </si>
  <si>
    <t>421H-6655-KAS8-XZS4-98RZ</t>
  </si>
  <si>
    <t>8B1O-53WZ-M0MH-4Z2T-6G7Z</t>
  </si>
  <si>
    <t>6Y05-O3WA-9AK4-62YT-E2RV</t>
  </si>
  <si>
    <t>8D81-A53G-7R35-0FPZ-5C3L</t>
  </si>
  <si>
    <t>Z2C7-B56Y-2932-68MS-046B</t>
  </si>
  <si>
    <t>5RL3-36HO-H3N2-4464-N4H2</t>
  </si>
  <si>
    <t>E0DX-EW1S-7982-2369-0E1B</t>
  </si>
  <si>
    <t>4JVR-J9PW-4W96-5089-1AQN</t>
  </si>
  <si>
    <t>7T4S-D140-2H4R-RI3J-6K64</t>
  </si>
  <si>
    <t>91XI-D5N7-6CS9-TIC6-F287</t>
  </si>
  <si>
    <t>J83U-P691-Z0J8-U89S-Y9HV</t>
  </si>
  <si>
    <t>0595-UGRJ-28M3-IXM8-7832</t>
  </si>
  <si>
    <t>8329-2BVQ-28T5-88T7-JPJ2</t>
  </si>
  <si>
    <t>J86E-7K72-S6I8-8B27-YDKP</t>
  </si>
  <si>
    <t>X25J-3Q1G-XGT9-SD51-44HA</t>
  </si>
  <si>
    <t>RH68-ZWC1-1A07-59IF-57K2</t>
  </si>
  <si>
    <t>A0L4-392D-67A4-4529-VJPM</t>
  </si>
  <si>
    <t>A488-IKJ1-0C7E-YZYL-8GG8</t>
  </si>
  <si>
    <t>96M3-6L17-MY8P-OX0R-7J62</t>
  </si>
  <si>
    <t>P1J7-X9V1-89VH-3439-3XXN</t>
  </si>
  <si>
    <t>M987-19BV-UH21-N709-JXN9</t>
  </si>
  <si>
    <t>7374-W8JN-B9P4-IT9U-QYQC</t>
  </si>
  <si>
    <t>W593-PM09-274R-64HY-08JO</t>
  </si>
  <si>
    <t>7771-T801-H4U7-PQ91-64W3</t>
  </si>
  <si>
    <t>WP1Q-ZG3X-D7ZI-3M75-U54P</t>
  </si>
  <si>
    <t>P1P9-1SI1-HMHD-Y364-BYAV</t>
  </si>
  <si>
    <t>1OZ8-W810-9582-S1Z3-V7W9</t>
  </si>
  <si>
    <t>A1V8-2YC6-POYN-73TW-075V</t>
  </si>
  <si>
    <t>0S50-6U32-490R-FK57-C223</t>
  </si>
  <si>
    <t>1RK6-38LU-0H8W-UW78-K990</t>
  </si>
  <si>
    <t>5OO4-WJ71-9K8O-6VKJ-9FFW</t>
  </si>
  <si>
    <t>3727-U32Y-G49D-1LZX-4IR9</t>
  </si>
  <si>
    <t>7285-M1GC-GMNA-O14Q-8T4P</t>
  </si>
  <si>
    <t>ADXX-NEGS-O4AP-F212-330G</t>
  </si>
  <si>
    <t>Z8V4-8HI5-3ME8-75QF-WN0S</t>
  </si>
  <si>
    <t>DP5P-4Y27-G673-98P5-4OAD</t>
  </si>
  <si>
    <t>58KS-U0HJ-1748-8W23-IBP2</t>
  </si>
  <si>
    <t>D181-4JMH-A91E-PT1B-GI44</t>
  </si>
  <si>
    <t>7S41-5ZC8-895Q-D7TE-V6NO</t>
  </si>
  <si>
    <t>ZS9N-DAGY-4711-6RYE-12R9</t>
  </si>
  <si>
    <t>L544-7MAC-3J1L-DQ08-719K</t>
  </si>
  <si>
    <t>I517-74H6-W7G7-F281-S75U</t>
  </si>
  <si>
    <t>KU96-AKZC-MVLJ-PY4D-T515</t>
  </si>
  <si>
    <t>C3E1-V47W-B44L-Z38G-2U85</t>
  </si>
  <si>
    <t>7977-71F6-IJ7C-DJNY-0636</t>
  </si>
  <si>
    <t>N230-983Y-B69Z-2G8W-7776</t>
  </si>
  <si>
    <t>UIF1-IO22-GIG2-656S-57XK</t>
  </si>
  <si>
    <t>062C-A7K5-9EN3-8R78-9K8Y</t>
  </si>
  <si>
    <t>349F-09E3-E2SO-4XN6-J640</t>
  </si>
  <si>
    <t>04AY-0L27-K1YQ-9D2A-55DF</t>
  </si>
  <si>
    <t>2XLP-59RN-G5VJ-H050-BM5C</t>
  </si>
  <si>
    <t>3ZO7-246L-2A2Q-H0Z1-1T88</t>
  </si>
  <si>
    <t>M902-6Q12-4024-2O6V-VW14</t>
  </si>
  <si>
    <t>302D-T7A0-6K7R-MDN0-FBO7</t>
  </si>
  <si>
    <t>DY1A-6M7Z-EC74-8T34-878J</t>
  </si>
  <si>
    <t>Z93C-4GCS-BV9L-JD89-P83D</t>
  </si>
  <si>
    <t>5Y23-36IF-A8FB-OG30-8I63</t>
  </si>
  <si>
    <t>FK50-TAXV-54U2-1X7L-84TD</t>
  </si>
  <si>
    <t>I88F-KZK9-HMNF-G1MC-P52C</t>
  </si>
  <si>
    <t>15BP-69FW-N823-FO4I-1O74</t>
  </si>
  <si>
    <t>028P-B8UG-97Q7-B84O-RTG5</t>
  </si>
  <si>
    <t>05B3-JN51-0Z6L-4OLF-5X0B</t>
  </si>
  <si>
    <t>H16Z-4024-T19D-NDQY-74IP</t>
  </si>
  <si>
    <t>S8QM-LHV9-9390-5P7W-KN06</t>
  </si>
  <si>
    <t>09O1-KXLW-4EBC-32K4-5Z3T</t>
  </si>
  <si>
    <t>B5G3-S36N-NI09-GGMX-O1TU</t>
  </si>
  <si>
    <t>7LM0-1F0F-138U-S26A-0927</t>
  </si>
  <si>
    <t>4RWA-X185-3AC7-44IX-32R0</t>
  </si>
  <si>
    <t>XU6M-6OFE-HACG-2QK4-4I3P</t>
  </si>
  <si>
    <t>1X55-1386-0NP0-54P2-961L</t>
  </si>
  <si>
    <t>ZSKG-6DF2-5W49-IUKW-5SW9</t>
  </si>
  <si>
    <t>J5D6-JZRN-C0L6-KII4-L4VL</t>
  </si>
  <si>
    <t>052V-2008-4N4G-6808-TYT4</t>
  </si>
  <si>
    <t>69Q7-BJRS-8W08-68F7-Z099</t>
  </si>
  <si>
    <t>904T-LZ21-HHMP-O8HK-4870</t>
  </si>
  <si>
    <t>M5BY-6F91-5HL1-71UD-04XI</t>
  </si>
  <si>
    <t>YJ73-5334-W236-VAXO-B2UX</t>
  </si>
  <si>
    <t>06IR-754U-I1CF-SYAC-M3J8</t>
  </si>
  <si>
    <t>8W74-48NM-Y4P6-Q092-81BV</t>
  </si>
  <si>
    <t>Q245-SHZL-J1WS-UBWR-PVOM</t>
  </si>
  <si>
    <t>Q2Q7-O914-7DM7-FC1M-36Q7</t>
  </si>
  <si>
    <t>AAE9-026I-7KM0-GN0M-3T8N</t>
  </si>
  <si>
    <t>241X-73YS-7A1P-PK9C-97A7</t>
  </si>
  <si>
    <t>07XI-7213-90M6-M9X3-X620</t>
  </si>
  <si>
    <t>6AH8-TSO1-8M0O-9KOD-G44C</t>
  </si>
  <si>
    <t>7ORR-QE20-814N-H33V-BDXP</t>
  </si>
  <si>
    <t>D2G5-TBRD-M7BJ-Q8EH-AM4H</t>
  </si>
  <si>
    <t>ZUS4-02F6-754Z-TI98-32Y0</t>
  </si>
  <si>
    <t>68QC-W231-4L9J-N1PR-9C1S</t>
  </si>
  <si>
    <t>ZD50-SF91-Z9AH-MN3O-K9W6</t>
  </si>
  <si>
    <t>44LC-J4IF-O7AY-644Y-935W</t>
  </si>
  <si>
    <t>ZBUD-W6MW-6DK9-918Q-51TC</t>
  </si>
  <si>
    <t>M1LQ-7089-E205-9O60-SZ7I</t>
  </si>
  <si>
    <t>RM63-WEF5-9SN1-J9S8-64Q6</t>
  </si>
  <si>
    <t>V44E-BI3Q-A5M9-QZWS-83PJ</t>
  </si>
  <si>
    <t>1IU6-B2G1-0QT3-6011-333V</t>
  </si>
  <si>
    <t>SOK6-FU38-HP2U-G49Q-6QWF</t>
  </si>
  <si>
    <t>SJ5H-3A00-2GR2-04TL-F99T</t>
  </si>
  <si>
    <t>S9ME-EYPE-159T-0R3P-1GK2</t>
  </si>
  <si>
    <t>EMFA-99SZ-OJLF-VGDV-C9OJ</t>
  </si>
  <si>
    <t>X935-04J9-618P-BQ0H-89BD</t>
  </si>
  <si>
    <t>D1IF-OBX0-3946-B6JQ-357B</t>
  </si>
  <si>
    <t>PC1O-BPBX-542O-U1ZB-213K</t>
  </si>
  <si>
    <t>JARI-1L3E-O09F-J3OT-1OPS</t>
  </si>
  <si>
    <t>VGFF-W0NQ-AB83-94UT-R2X5</t>
  </si>
  <si>
    <t>M65X-77C0-8434-CR07-59EL</t>
  </si>
  <si>
    <t>H679-L947-8T8W-JB98-YF75</t>
  </si>
  <si>
    <t>KTVQ-N171-1H72-KMRB-YM5L</t>
  </si>
  <si>
    <t>B7JM-G3U4-U9F7-1P9Z-RQXG</t>
  </si>
  <si>
    <t>C8IU-94G6-EGXJ-3QC3-OITZ</t>
  </si>
  <si>
    <t>KD4Z-1753-WSOH-1V0T-ILX6</t>
  </si>
  <si>
    <t>0R76-6J3H-F014-32B7-JMO6</t>
  </si>
  <si>
    <t>U22Y-4C2I-US2O-6N8A-H996</t>
  </si>
  <si>
    <t>D9NL-5W39-T3Q9-LE40-X3H0</t>
  </si>
  <si>
    <t>W8LW-Z1MR-1N3R-95LI-G8AR</t>
  </si>
  <si>
    <t>789B-5MF4-226J-697H-KW08</t>
  </si>
  <si>
    <t>VI17-LR6X-X06G-EBD0-213E</t>
  </si>
  <si>
    <t>49NG-BZ2D-0102-JKR6-M3J5</t>
  </si>
  <si>
    <t>FG48-B7LP-78N1-1V7L-2819</t>
  </si>
  <si>
    <t>8AL1-4D7A-8WN4-715L-U57L</t>
  </si>
  <si>
    <t>D4CL-1T6Z-2992-MHU4-45AN</t>
  </si>
  <si>
    <t>AI1A-E85Z-1G9H-BG97-AVNY</t>
  </si>
  <si>
    <t>1O68-Q614-3Z76-87XI-QS77</t>
  </si>
  <si>
    <t>VH39-37HA-K50R-374M-86AR</t>
  </si>
  <si>
    <t>G51H-0EPB-Q03C-766K-Q830</t>
  </si>
  <si>
    <t>T8AZ-0R8G-4O84-33MB-499H</t>
  </si>
  <si>
    <t>Z8I8-M8L7-XC41-E289-IQDZ</t>
  </si>
  <si>
    <t>SJDV-LFLH-7G6C-BKYX-VB3M</t>
  </si>
  <si>
    <t>836K-KSVI-H5LU-4X6X-164R</t>
  </si>
  <si>
    <t>8452-043R-3PX6-87T7-4BCD</t>
  </si>
  <si>
    <t>2514-XT9I-V5YJ-889S-4W04</t>
  </si>
  <si>
    <t>GT8J-6XC9-3ZS0-6LM2-8XI2</t>
  </si>
  <si>
    <t>WHZN-3420-TWMH-D530-XD27</t>
  </si>
  <si>
    <t>R3LR-9ZJN-RJ38-9516-3JV2</t>
  </si>
  <si>
    <t>JL1O-426X-788A-81V9-BC8T</t>
  </si>
  <si>
    <t>WP33-BTP5-26D1-S900-Q2UE</t>
  </si>
  <si>
    <t>8265-U8K0-5JR4-ICUQ-71R7</t>
  </si>
  <si>
    <t>0THI-8W36-2QBP-8625-WWRC</t>
  </si>
  <si>
    <t>GBF4-00VF-ZZET-51N2-WK16</t>
  </si>
  <si>
    <t>C8D3-2197-8196-06B0-0H96</t>
  </si>
  <si>
    <t>FIA9-3O0H-PFB1-H4QA-40EZ</t>
  </si>
  <si>
    <t>1AU3-85OC-493Y-2J9J-X1MP</t>
  </si>
  <si>
    <t>R7KS-6C67-K7WN-7XTP-228W</t>
  </si>
  <si>
    <t>4GPV-4Y1T-6JU5-ASZ0-WOLY</t>
  </si>
  <si>
    <t>S8T3-SB92-0K54-N25K-0IT0</t>
  </si>
  <si>
    <t>0HG9-4JO9-OW8K-09L0-8ZO6</t>
  </si>
  <si>
    <t>K691-64O9-15K2-FBUO-4UEO</t>
  </si>
  <si>
    <t>2U89-A85Y-08UL-ODXO-M44W</t>
  </si>
  <si>
    <t>UOB4-MWWH-2EQ3-4G2H-CI75</t>
  </si>
  <si>
    <t>3XFL-4KLE-2UB2-7V6N-SD0R</t>
  </si>
  <si>
    <t>VE56-DH4P-C7DW-D588-4K16</t>
  </si>
  <si>
    <t>GLT5-9D8A-CP9R-4SI4-MI10</t>
  </si>
  <si>
    <t>6GU2-N7CC-2XUV-84FQ-01RL</t>
  </si>
  <si>
    <t>FJ85-UB8R-CQUG-E22T-CX91</t>
  </si>
  <si>
    <t>T237-6608-5SF7-83TQ-5RO0</t>
  </si>
  <si>
    <t>B764-G4E2-IN16-9L60-BV9N</t>
  </si>
  <si>
    <t>6KJ4-0HL7-S313-DA69-7O4H</t>
  </si>
  <si>
    <t>Z4U7-AA0B-K7UL-TRF9-VD13</t>
  </si>
  <si>
    <t>IZTN-4988-7468-RR76-80FR</t>
  </si>
  <si>
    <t>Q8C2-0107-5251-933R-8Q5K</t>
  </si>
  <si>
    <t>J2H3-2K9R-31H7-BCX7-DX29</t>
  </si>
  <si>
    <t>N463-968K-6893-A0AT-295B</t>
  </si>
  <si>
    <t>P26C-E492-FYR5-4226-5UUZ</t>
  </si>
  <si>
    <t>77IF-10IU-EM8Y-95L7-L6K0</t>
  </si>
  <si>
    <t>5B0N-HNQI-2VB6-8V44-2701</t>
  </si>
  <si>
    <t>8ZM4-BLPN-7TWS-29J3-856C</t>
  </si>
  <si>
    <t>06T1-JT0Z-QN87-23KU-3VQZ</t>
  </si>
  <si>
    <t>01YX-221U-DS73-CBE8-0UY9</t>
  </si>
  <si>
    <t>5QYR-9X3N-067W-GZ6R-NTW4</t>
  </si>
  <si>
    <t>FBY9-0XTU-3O02-G1S4-067E</t>
  </si>
  <si>
    <t>BC1D-07ZL-I744-KYV3-UNY0</t>
  </si>
  <si>
    <t>L29R-2HLX-6H5P-Y7BJ-U274</t>
  </si>
  <si>
    <t>FEWN-7151-4014-86J8-8DCG</t>
  </si>
  <si>
    <t>BZQ2-9RU4-6M35-QL9N-8E0O</t>
  </si>
  <si>
    <t>6OYR-T6MH-HB89-1Y64-L0D8</t>
  </si>
  <si>
    <t>2852-6O79-7MDP-4I47-REGP</t>
  </si>
  <si>
    <t>7ON0-2CEB-4QUW-Q274-CQ55</t>
  </si>
  <si>
    <t>381L-LO07-NAO1-UR8E-Y93K</t>
  </si>
  <si>
    <t>8P57-N2MM-55B7-59P2-72XY</t>
  </si>
  <si>
    <t>L1OH-P3J8-9S26-TB50-KV07</t>
  </si>
  <si>
    <t>K208-D984-1L40-BJ4W-IP5W</t>
  </si>
  <si>
    <t>CX31-275K-8698-CKW9-6992</t>
  </si>
  <si>
    <t>G911-8377-70YZ-Q375-NDU7</t>
  </si>
  <si>
    <t>7B5S-C3GT-6S5K-YJQK-8S8X</t>
  </si>
  <si>
    <t>4NL8-15U2-JU9W-YD79-77QI</t>
  </si>
  <si>
    <t>1RJR-R3H6-8GC7-51Q7-3RLV</t>
  </si>
  <si>
    <t>B7TI-K9N9-OH98-E423-Z95D</t>
  </si>
  <si>
    <t>LY71-85I6-TQ74-XD3Z-H47C</t>
  </si>
  <si>
    <t>Z5F5-2U39-RIDC-WF9X-7WEX</t>
  </si>
  <si>
    <t>ZO56-D852-H406-TT48-Q1G2</t>
  </si>
  <si>
    <t>NY69-R02V-O255-0I76-7S3C</t>
  </si>
  <si>
    <t>8QW5-3B3H-DYZ2-1UFD-79M7</t>
  </si>
  <si>
    <t>U1I1-XT14-OH3Y-S20X-A998</t>
  </si>
  <si>
    <t>629E-KX98-7D93-D5MA-HD4Q</t>
  </si>
  <si>
    <t>ZW49-D90N-YEAN-NRG5-63CZ</t>
  </si>
  <si>
    <t>0088-C4NZ-7L32-3K75-W931</t>
  </si>
  <si>
    <t>7M6Y-72NT-123J-K5W8-C2KE</t>
  </si>
  <si>
    <t>WKFW-U6VM-517H-5T1D-JVXA</t>
  </si>
  <si>
    <t>9EF0-4Q85-24O7-D359-814W</t>
  </si>
  <si>
    <t>X327-MY2X-S5Q8-DW61-49MF</t>
  </si>
  <si>
    <t>G4OI-L051-R9DP-O9A9-G3R8</t>
  </si>
  <si>
    <t>Z1YP-5X76-I0R8-7U49-KX1I</t>
  </si>
  <si>
    <t>9CRR-J2R8-7FYR-9H93-6PO8</t>
  </si>
  <si>
    <t>A7BQ-SMXZ-A8N2-RK95-K9M6</t>
  </si>
  <si>
    <t>S093-7AK0-0VL7-62WL-5XH5</t>
  </si>
  <si>
    <t>02F5-TBV3-072J-2I20-A3BR</t>
  </si>
  <si>
    <t>C608-U78M-QRCI-6B09-8J20</t>
  </si>
  <si>
    <t>WW76-6KT2-8D24-H40H-Z98F</t>
  </si>
  <si>
    <t>DDL5-N94B-5HZ9-F2A7-06IC</t>
  </si>
  <si>
    <t>T96N-N54Y-Y0AD-Y12Y-7G31</t>
  </si>
  <si>
    <t>JZ2E-2FB3-JKYR-EG8J-0LQ2</t>
  </si>
  <si>
    <t>1119-N667-IAFQ-3CT3-6TUX</t>
  </si>
  <si>
    <t>F18Z-VX5Q-ARI5-F218-7R1L</t>
  </si>
  <si>
    <t>5591-606V-L0AQ-VCDF-578M</t>
  </si>
  <si>
    <t>BW85-H334-613C-Z3K4-TWJ5</t>
  </si>
  <si>
    <t>T691-9ZZ4-H1X5-12TC-IU43</t>
  </si>
  <si>
    <t>HPA4-1FC8-6L64-568S-3C2V</t>
  </si>
  <si>
    <t>074A-JYL3-5M80-4176-008N</t>
  </si>
  <si>
    <t>7SCG-99F7-ZWTS-7F7V-J0WT</t>
  </si>
  <si>
    <t>1GV1-624V-87NY-9I9I-S1M7</t>
  </si>
  <si>
    <t>R10I-C9K4-5059-L39V-21R3</t>
  </si>
  <si>
    <t>0U95-289J-3JT6-W8L8-8KY1</t>
  </si>
  <si>
    <t>AJT6-96R6-F786-66IW-J3JC</t>
  </si>
  <si>
    <t>3HVG-9YSO-Z49Q-HUG8-9D62</t>
  </si>
  <si>
    <t>Z63L-5WSI-WO0B-5763-9FU7</t>
  </si>
  <si>
    <t>DKM5-R4BB-31C8-182G-9DHK</t>
  </si>
  <si>
    <t>OMOG-G9W5-L288-4911-D0K0</t>
  </si>
  <si>
    <t>604C-F2SX-6NAO-Z3J9-6LL1</t>
  </si>
  <si>
    <t>3U4F-80Q3-9803-WNK8-TX11</t>
  </si>
  <si>
    <t>33O7-CM28-S0GL-R0VS-1495</t>
  </si>
  <si>
    <t>B1U7-819X-I9MX-O6K4-4B63</t>
  </si>
  <si>
    <t>61JS-7O6D-0UP8-K32Y-0582</t>
  </si>
  <si>
    <t>KOWW-39EF-QU2K-2BCV-3LP5</t>
  </si>
  <si>
    <t>9HZL-B28Y-K651-45F3-T70A</t>
  </si>
  <si>
    <t>YKH4-7BH6-LK72-MNT5-1CP1</t>
  </si>
  <si>
    <t>96N7-LG49-6PU2-LXIW-28X5</t>
  </si>
  <si>
    <t>6RZ5-86EE-Y4LE-9NG9-9QKO</t>
  </si>
  <si>
    <t>65WT-R0R6-7OM3-3D57-H7RO</t>
  </si>
  <si>
    <t>30Y2-6L6W-KB3U-45MK-4B23</t>
  </si>
  <si>
    <t>QG86-JKC5-13FD-819D-A8TC</t>
  </si>
  <si>
    <t>8H6R-81K9-HEYG-WZ6Q-BA57</t>
  </si>
  <si>
    <t>RMAE-A9YS-8O0Y-8EJ2-7W84</t>
  </si>
  <si>
    <t>DX52-2Q2C-Q4RL-4U92-0Y9Y</t>
  </si>
  <si>
    <t>DCAN-G75S-HLR7-IHQI-4HNI</t>
  </si>
  <si>
    <t>NZ65-DO4N-48D4-2MO2-UF24</t>
  </si>
  <si>
    <t>1FM1-6E13-1DEZ-B3FN-8370</t>
  </si>
  <si>
    <t>54M3-JXKX-3OVM-11TB-YQO3</t>
  </si>
  <si>
    <t>WGN0-35EM-UO00-23S1-5PH5</t>
  </si>
  <si>
    <t>T671-BSKF-4612-QGAQ-0TLW</t>
  </si>
  <si>
    <t>8T4I-ZM35-23DQ-8Z4E-Y0LF</t>
  </si>
  <si>
    <t>1369-2IJY-YS42-SUMJ-C971</t>
  </si>
  <si>
    <t>7MT8-5244-311N-A0A4-LZPD</t>
  </si>
  <si>
    <t>3985-ES6K-M5ZE-R2G8-815R</t>
  </si>
  <si>
    <t>BYH1-2XJ6-707K-945X-FNBT</t>
  </si>
  <si>
    <t>78SV-DGQH-D4XU-5S33-WL86</t>
  </si>
  <si>
    <t>2T9H-3CLR-35WS-WZ35-00G5</t>
  </si>
  <si>
    <t>QTCY-CWMH-YYC5-N607-D14B</t>
  </si>
  <si>
    <t>720S-043G-H8M9-UJOU-58VQ</t>
  </si>
  <si>
    <t>5X2K-N9B2-I92A-IL7B-T8E7</t>
  </si>
  <si>
    <t>J9YR-8OBQ-K7S3-1Z9D-6Z64</t>
  </si>
  <si>
    <t>3E57-2X90-PEZZ-FBGC-79Y6</t>
  </si>
  <si>
    <t>34M0-5AC1-KP7J-8VA7-9CD7</t>
  </si>
  <si>
    <t>8330-8CSN-5J45-9H81-79N9</t>
  </si>
  <si>
    <t>8QPQ-UJ59-NB4F-6UBJ-8P6X</t>
  </si>
  <si>
    <t>P5CK-F25A-S797-76C4-Z4W1</t>
  </si>
  <si>
    <t>5Z42-9DYH-HL58-V8HS-0433</t>
  </si>
  <si>
    <t>7125-IJ9F-U653-3332-2156</t>
  </si>
  <si>
    <t>C6K2-59K6-0501-5IB5-671Y</t>
  </si>
  <si>
    <t>H6X1-P2R3-2SQA-OMT7-PZ27</t>
  </si>
  <si>
    <t>8JD5-5A98-0937-49P0-9YF7</t>
  </si>
  <si>
    <t>H16S-2TPD-0469-2PF4-I3IM</t>
  </si>
  <si>
    <t>M743-K288-30WW-J69W-082C</t>
  </si>
  <si>
    <t>D402-1CBW-R4H6-6000-6H61</t>
  </si>
  <si>
    <t>87R1-C453-T7E0-59ZY-AGE0</t>
  </si>
  <si>
    <t>5EM5-7U1G-0Z8G-8SQZ-KH0U</t>
  </si>
  <si>
    <t>36R5-JG1S-650A-WLV6-YX10</t>
  </si>
  <si>
    <t>88NQ-W45K-DK8Z-453Y-VU37</t>
  </si>
  <si>
    <t>D36U-LH7A-3AS1-456W-18R3</t>
  </si>
  <si>
    <t>0MCD-7QD1-7L4U-NDQ9-82V1</t>
  </si>
  <si>
    <t>44P4-324R-K65V-54PM-HAXI</t>
  </si>
  <si>
    <t>DKN8-9G82-E4VH-2751-V3SH</t>
  </si>
  <si>
    <t>BV06-B327-3O0T-5XHV-56FZ</t>
  </si>
  <si>
    <t>TC07-7723-HQW6-H60V-7JCN</t>
  </si>
  <si>
    <t>MIMZ-FX8C-96LA-7PGQ-ICN8</t>
  </si>
  <si>
    <t>AU76-QYEO-CX6E-RMHL-TV8Y</t>
  </si>
  <si>
    <t>P359-31F1-D1IU-GMJK-8LX8</t>
  </si>
  <si>
    <t>2J54-1VB8-I589-F685-0L7T</t>
  </si>
  <si>
    <t>27A9-130B-R4IK-L5Q1-1P82</t>
  </si>
  <si>
    <t>OU91-6V5N-BEYL-JT0P-OG90</t>
  </si>
  <si>
    <t>5E65-6S37-O2K0-1O2V-72M7</t>
  </si>
  <si>
    <t>A5NV-MFWG-14F4-M5O9-R8S6</t>
  </si>
  <si>
    <t>CHVL-X794-31ZQ-5S5H-K9QV</t>
  </si>
  <si>
    <t>OUEU-GT0M-B03R-6H49-1X83</t>
  </si>
  <si>
    <t>3OK8-4U3U-0B7Q-BQ72-NTHP</t>
  </si>
  <si>
    <t>D5WS-1X2W-5698-LG13-4V42</t>
  </si>
  <si>
    <t>9WCW-GQ4D-0TRS-6Q39-Q3I5</t>
  </si>
  <si>
    <t>D578-UWR7-9ZS9-918U-28V2</t>
  </si>
  <si>
    <t>GKXC-9B0I-F951-23QI-T2TF</t>
  </si>
  <si>
    <t>3DP5-7UX6-226T-TYM2-A691</t>
  </si>
  <si>
    <t>2JQ9-8692-H37C-QSZK-P25J</t>
  </si>
  <si>
    <t>7765-5S02-065Q-52S8-36RN</t>
  </si>
  <si>
    <t>542F-5YG3-488C-77BL-DEVR</t>
  </si>
  <si>
    <t>92KK-UT06-8Q1W-6GYH-014I</t>
  </si>
  <si>
    <t>D583-8I4X-N5H6-8278-6SE7</t>
  </si>
  <si>
    <t>L2I6-0JD1-Y478-9L57-G3B8</t>
  </si>
  <si>
    <t>9J6Z-9BVK-1KEU-I847-LFJ6</t>
  </si>
  <si>
    <t>R639-L1QJ-T8O7-X7A2-HOZ9</t>
  </si>
  <si>
    <t>9L7C-I1F8-83AE-H747-Q7QG</t>
  </si>
  <si>
    <t>WU14-YEI4-50MZ-LECN-W639</t>
  </si>
  <si>
    <t>0107-VH29-34TN-5N6Z-6561</t>
  </si>
  <si>
    <t>8483-IB11-LT34-9909-0509</t>
  </si>
  <si>
    <t>PK3Q-79D6-9T9N-91G3-9WX8</t>
  </si>
  <si>
    <t>0NOG-I626-E3DZ-4J34-0QUJ</t>
  </si>
  <si>
    <t>9VI5-KM3J-GSA1-WV68-EW2B</t>
  </si>
  <si>
    <t>YOF5-700X-45M6-85OE-1Q0E</t>
  </si>
  <si>
    <t>0A20-23SB-23ZO-5AMI-65U3</t>
  </si>
  <si>
    <t>9PUD-1DEE-DM83-0O65-2754</t>
  </si>
  <si>
    <t>LTD2-3Z15-XCQC-07MI-YK2Y</t>
  </si>
  <si>
    <t>GVE3-69V7-Q304-YN37-DYQ3</t>
  </si>
  <si>
    <t>N037-F2M1-9C8B-G01A-3QIO</t>
  </si>
  <si>
    <t>R92U-927A-2190-UA6P-CDU3</t>
  </si>
  <si>
    <t>UY6H-VH7O-63QX-03T8-8V4K</t>
  </si>
  <si>
    <t>A0J6-7LUK-9132-9215-M8LQ</t>
  </si>
  <si>
    <t>1SUP-4DBB-HF98-08YI-28DB</t>
  </si>
  <si>
    <t>J381-6R00-67LP-F5L4-A0PL</t>
  </si>
  <si>
    <t>3X6G-4L6Z-M8VN-J2Q7-58UD</t>
  </si>
  <si>
    <t>C339-WE31-IIV7-IRL2-Q797</t>
  </si>
  <si>
    <t>C92P-LRQP-98PA-S626-1TB4</t>
  </si>
  <si>
    <t>5476-223U-3O20-E9M2-OQ96</t>
  </si>
  <si>
    <t>KV9Z-R2GS-2JB3-1L1W-7P0R</t>
  </si>
  <si>
    <t>1769-V276-YDV6-L89F-RWV0</t>
  </si>
  <si>
    <t>5M13-3C2Y-5LLC-3COP-PTC0</t>
  </si>
  <si>
    <t>KY35-53B4-Q09F-15S6-BNVA</t>
  </si>
  <si>
    <t>PMP3-72BY-I754-3Y1G-6I64</t>
  </si>
  <si>
    <t>5VUP-228G-6PT2-G00H-R0Y7</t>
  </si>
  <si>
    <t>6N92-3SV7-Q986-SU4P-6219</t>
  </si>
  <si>
    <t>P9RB-G24Z-5277-JV4K-536V</t>
  </si>
  <si>
    <t>NU94-SDUW-PZ71-QC5S-S78H</t>
  </si>
  <si>
    <t>19FG-7CTZ-08Q6-MSY7-SL91</t>
  </si>
  <si>
    <t>CT4W-52BB-FWE6-075R-KM3S</t>
  </si>
  <si>
    <t>N0AA-5481-PV18-FE8F-A73V</t>
  </si>
  <si>
    <t>FLN9-4OW4-5193-3UAZ-SW37</t>
  </si>
  <si>
    <t>5QJ0-65AQ-AF6E-9L5R-USD5</t>
  </si>
  <si>
    <t>2363-R4V5-IUE0-NP34-SM54</t>
  </si>
  <si>
    <t>L6J5-6FZ9-8F8P-83A8-K88E</t>
  </si>
  <si>
    <t>SRV7-BLM1-1LUP-18L2-VZ40</t>
  </si>
  <si>
    <t>77W1-215F-RO27-SW35-062V</t>
  </si>
  <si>
    <t>3TR3-41CS-LET6-UL17-P3S8</t>
  </si>
  <si>
    <t>1N98-S245-G5L8-880C-3Z76</t>
  </si>
  <si>
    <t>L607-BR9O-RD89-2ZDA-D1J0</t>
  </si>
  <si>
    <t>N376-3F79-Q45V-M8Z9-40R0</t>
  </si>
  <si>
    <t>0Z4O-YAZN-918M-6G46-QC0C</t>
  </si>
  <si>
    <t>C087-2TB1-0E23-855X-M3QK</t>
  </si>
  <si>
    <t>6U1N-4BO3-9F4W-PQMV-5Q4Q</t>
  </si>
  <si>
    <t>S4FQ-2YPR-E0Y4-YVH4-0822</t>
  </si>
  <si>
    <t>0O8N-9I4B-7998-ZZ35-0P1L</t>
  </si>
  <si>
    <t>02RY-2SBK-N53F-9ELO-QYJ4</t>
  </si>
  <si>
    <t>172W-MO7X-330S-1J12-5Y21</t>
  </si>
  <si>
    <t>5I5A-D5HH-8C85-3888-49F5</t>
  </si>
  <si>
    <t>6IFL-X9WH-2X48-B08P-GE81</t>
  </si>
  <si>
    <t>4P70-28I3-432U-HEMU-5JSQ</t>
  </si>
  <si>
    <t>D5QZ-2WEU-4SVR-711S-G7Q6</t>
  </si>
  <si>
    <t>ELD2-AL62-OJVL-6TKL-6553</t>
  </si>
  <si>
    <t>7T9A-05Y7-YB37-4YZ1-Y6JO</t>
  </si>
  <si>
    <t>9244-0L35-95VC-J4Q6-49TL</t>
  </si>
  <si>
    <t>2507-61M0-CK64-4BY2-IMCN</t>
  </si>
  <si>
    <t>1GW6-2J4K-15UG-6O28-PC2B</t>
  </si>
  <si>
    <t>WX1N-JZB1-84WL-J230-AW8K</t>
  </si>
  <si>
    <t>8IBL-4A1D-QMPB-W33F-KE38</t>
  </si>
  <si>
    <t>SDP9-4QU2-8H4J-TU3P-412A</t>
  </si>
  <si>
    <t>59P4-O3D1-Q1G6-0ROQ-87I8</t>
  </si>
  <si>
    <t>N51C-D2IC-KR0I-S6A0-IRUM</t>
  </si>
  <si>
    <t>D2KA-VKIS-U2W1-2HH7-49OM</t>
  </si>
  <si>
    <t>28CF-1DTV-PX3Q-T1UZ-R280</t>
  </si>
  <si>
    <t>2531-N760-7TO3-2K98-QG0R</t>
  </si>
  <si>
    <t>565P-6HS9-1HW4-MAM6-K636</t>
  </si>
  <si>
    <t>L563-8OYU-819Q-U96G-Y1Q6</t>
  </si>
  <si>
    <t>M53D-KT91-1YGJ-89RI-6H61</t>
  </si>
  <si>
    <t>48RY-PFOP-EV43-N8N9-TR7H</t>
  </si>
  <si>
    <t>7QQ1-50KO-44P3-7SXA-9WJ7</t>
  </si>
  <si>
    <t>8A19-6A70-N5MT-VF0P-059N</t>
  </si>
  <si>
    <t>VP09-8VHA-058R-JFI0-92NH</t>
  </si>
  <si>
    <t>50S1-L946-W6AK-2049-AS3F</t>
  </si>
  <si>
    <t>6K8H-1376-JHEF-7N40-GX63</t>
  </si>
  <si>
    <t>N5XL-CXM3-D1U2-8D9Y-S563</t>
  </si>
  <si>
    <t>NW52-Y3N9-39FZ-SF8M-7CV1</t>
  </si>
  <si>
    <t>X93B-7NES-11JQ-433L-V334</t>
  </si>
  <si>
    <t>7O54-H3O5-A3A5-146A-130U</t>
  </si>
  <si>
    <t>GE1N-D20H-GOJN-P5DJ-87C6</t>
  </si>
  <si>
    <t>924P-E8EI-1O74-8S38-867C</t>
  </si>
  <si>
    <t>04RT-9989-J70S-69P1-6EY9</t>
  </si>
  <si>
    <t>PR40-6584-1861-253S-3NOZ</t>
  </si>
  <si>
    <t>LK4I-X6G3-9EH0-4686-1142</t>
  </si>
  <si>
    <t>PV54-G61B-R59S-Y2A4-34XZ</t>
  </si>
  <si>
    <t>ST3M-5O13-R7T7-94QO-PNT3</t>
  </si>
  <si>
    <t>WG14-WXNU-08T0-O2OH-63F5</t>
  </si>
  <si>
    <t>R68E-Q0Y8-E55K-G165-SX2B</t>
  </si>
  <si>
    <t>2PPW-OPFU-UJ55-92I5-5E9L</t>
  </si>
  <si>
    <t>449Z-4BJG-A7A1-W807-Q07R</t>
  </si>
  <si>
    <t>KOT4-7E72-9JQ2-01O9-3BTM</t>
  </si>
  <si>
    <t>Q948-5F77-4VES-0HZB-FZBG</t>
  </si>
  <si>
    <t>P9Q3-EUXK-XBE8-X6MU-E15V</t>
  </si>
  <si>
    <t>7D2F-F4UB-5I4G-90Q2-Y7DG</t>
  </si>
  <si>
    <t>GS06-2LU1-X84Q-5W9Q-01J5</t>
  </si>
  <si>
    <t>74HC-SX60-2405-V921-I5E5</t>
  </si>
  <si>
    <t>GY17-E585-3494-W66Q-AP98</t>
  </si>
  <si>
    <t>5Q40-9OK5-3QVA-K58W-JAPC</t>
  </si>
  <si>
    <t>W152-5YRP-D7LG-L3L6-144K</t>
  </si>
  <si>
    <t>Y39P-J422-SH4T-3BV9-WX24</t>
  </si>
  <si>
    <t>D946-S276-E0N0-1Z9M-4FXQ</t>
  </si>
  <si>
    <t>ZXQ9-92K0-Q0K6-9GY4-09K9</t>
  </si>
  <si>
    <t>4M7R-8QST-TTSR-I839-477V</t>
  </si>
  <si>
    <t>Q8RJ-QX06-KFF9-9H37-312M</t>
  </si>
  <si>
    <t>311H-66DM-9500-W51O-8697</t>
  </si>
  <si>
    <t>HH46-7EZ2-294I-I8O7-8KA9</t>
  </si>
  <si>
    <t>F044-6NAS-71CV-9G21-U40N</t>
  </si>
  <si>
    <t>GIVG-05P2-758Y-R49I-59B1</t>
  </si>
  <si>
    <t>W0G0-61S9-8474-7G25-0V17</t>
  </si>
  <si>
    <t>6930-4EJL-034B-K02N-72RX</t>
  </si>
  <si>
    <t>E01Z-LRB9-S20B-YB46-50H2</t>
  </si>
  <si>
    <t>58UF-R3C7-8O6I-88B8-9CBT</t>
  </si>
  <si>
    <t>4NX8-YC14-28RK-7ZPX-J32B</t>
  </si>
  <si>
    <t>EE3O-8042-U6GF-4K31-3UO3</t>
  </si>
  <si>
    <t>XRS1-G083-1237-DNW9-VV43</t>
  </si>
  <si>
    <t>0Q4G-J0SS-MD11-FP23-C736</t>
  </si>
  <si>
    <t>C6K7-5P91-9B71-4U9O-XVS5</t>
  </si>
  <si>
    <t>VO93-P385-0JBS-4628-E37X</t>
  </si>
  <si>
    <t>0F7F-A64J-C82S-RRPN-1U9R</t>
  </si>
  <si>
    <t>8473-6YNT-4ENC-6N86-TTXZ</t>
  </si>
  <si>
    <t>HI1S-BJ39-BU5O-5H7A-PLF1</t>
  </si>
  <si>
    <t>3ORK-C710-Y83W-D8N3-LX4N</t>
  </si>
  <si>
    <t>WLQ8-4QQ6-44S2-TUN4-4L07</t>
  </si>
  <si>
    <t>X76W-LD34-0E84-QGZ6-9KML</t>
  </si>
  <si>
    <t>117B-QI69-K1I9-C775-GM28</t>
  </si>
  <si>
    <t>IBK2-7N52-6VKV-D03C-U7X4</t>
  </si>
  <si>
    <t>O35V-X5O0-Q346-H474-XQWT</t>
  </si>
  <si>
    <t>309T-DW5T-S837-1D1H-Q10W</t>
  </si>
  <si>
    <t>1C89-S2A5-1090-I330-G13O</t>
  </si>
  <si>
    <t>UVT7-5L56-09T9-4D4S-V245</t>
  </si>
  <si>
    <t>QIF4-AW05-5K7F-6I17-3RKR</t>
  </si>
  <si>
    <t>4KU8-4QB1-4IYW-1X79-011I</t>
  </si>
  <si>
    <t>78Y9-W27M-99LK-83J1-649K</t>
  </si>
  <si>
    <t>9BCA-EV6X-OB1W-A068-9ZC0</t>
  </si>
  <si>
    <t>7H2N-FI82-0F64-6N1B-G3PA</t>
  </si>
  <si>
    <t>4E7C-JE78-C38P-1N7Q-P643</t>
  </si>
  <si>
    <t>0D65-C2FK-54EF-56P3-0P2N</t>
  </si>
  <si>
    <t>5O42-2P87-CMA0-4R29-3U2U</t>
  </si>
  <si>
    <t>6KDI-DL28-P276-L015-YIP3</t>
  </si>
  <si>
    <t>B90K-UCU2-K17D-H97Q-12L6</t>
  </si>
  <si>
    <t>26O8-Z84E-1X1P-8VB0-GDMZ</t>
  </si>
  <si>
    <t>Z389-2JG2-HD4N-AUN5-N1FY</t>
  </si>
  <si>
    <t>KP28-VQ2I-KJG5-4O4I-2JI9</t>
  </si>
  <si>
    <t>9AJ2-803D-4G3I-L8K9-33T6</t>
  </si>
  <si>
    <t>H67X-5X2Z-F3X1-7Q9I-0R0W</t>
  </si>
  <si>
    <t>CVC0-0AW2-T9DL-63RA-535U</t>
  </si>
  <si>
    <t>U1D4-N2XV-DS1V-YB11-FTKC</t>
  </si>
  <si>
    <t>Z14O-2S9D-5XG0-P013-025I</t>
  </si>
  <si>
    <t>S942-68X0-4S8U-R4ZO-2HN4</t>
  </si>
  <si>
    <t>26JP-7JC0-84JU-3960-8GCV</t>
  </si>
  <si>
    <t>DEGE-7B0W-7188-F2F6-G4KO</t>
  </si>
  <si>
    <t>9J92-S46T-PS47-FOF3-O1FK</t>
  </si>
  <si>
    <t>9EA0-2C65-H0Z7-7592-W09U</t>
  </si>
  <si>
    <t>Y1CP-0HA1-35WV-ZE6I-GT35</t>
  </si>
  <si>
    <t>SM66-6T95-YW56-C304-CHBS</t>
  </si>
  <si>
    <t>D60K-68K3-A1O7-1QGF-6BDQ</t>
  </si>
  <si>
    <t>O5FF-QG81-X810-548R-391Y</t>
  </si>
  <si>
    <t>5QTP-GABJ-4NY4-L1O8-ZQ7X</t>
  </si>
  <si>
    <t>EJ18-OVSB-H8UD-4D2Z-1FTC</t>
  </si>
  <si>
    <t>F31C-0Z24-2UY0-7J3J-0JN6</t>
  </si>
  <si>
    <t>FV67-H90I-QDU2-GM85-100V</t>
  </si>
  <si>
    <t>3DP6-YT1X-I184-H06L-99S5</t>
  </si>
  <si>
    <t>V579-PYS3-28HC-89C3-BK5M</t>
  </si>
  <si>
    <t>JL95-AE24-6ZZV-02SG-J970</t>
  </si>
  <si>
    <t>2V4G-6252-52ST-579K-93LC</t>
  </si>
  <si>
    <t>AI48-TZ73-4CGZ-W5GO-6A0E</t>
  </si>
  <si>
    <t>HGRN-G97I-9UNV-YXOT-R0BG</t>
  </si>
  <si>
    <t>6466-X5VV-VGU8-71CA-C9X3</t>
  </si>
  <si>
    <t>09UM-OZ0A-Y5XO-QU0S-GH7E</t>
  </si>
  <si>
    <t>B704-7ZJS-27JJ-PA80-2RH2</t>
  </si>
  <si>
    <t>J13H-WX1C-T33O-EHEJ-568L</t>
  </si>
  <si>
    <t>2M52-W4U0-J11S-58VG-822W</t>
  </si>
  <si>
    <t>F572-1E1J-BTT8-9Z63-TKWZ</t>
  </si>
  <si>
    <t>55Y7-QUG4-T090-G1V9-666C</t>
  </si>
  <si>
    <t>OV4X-6W4H-STIH-6Q7B-BQ27</t>
  </si>
  <si>
    <t>15B7-QF26-Z0RB-73XH-G335</t>
  </si>
  <si>
    <t>1FQZ-43DO-QM91-4211-AQV9</t>
  </si>
  <si>
    <t>8LQA-0O61-X2DS-VDF4-4PCW</t>
  </si>
  <si>
    <t>V2HB-4WDG-E9R9-6P09-9W40</t>
  </si>
  <si>
    <t>T383-ZG6A-TTTK-9EG8-9N56</t>
  </si>
  <si>
    <t>5K03-T746-T9Q2-2D7E-5MCR</t>
  </si>
  <si>
    <t>3L6X-10U7-A719-FNEO-E96S</t>
  </si>
  <si>
    <t>8L1Y-4GH4-XO07-U1T0-LLFD</t>
  </si>
  <si>
    <t>921H-SMK1-393O-1R8O-05DR</t>
  </si>
  <si>
    <t>V36C-45W1-EB57-091M-033J</t>
  </si>
  <si>
    <t>CHH6-0Q5P-XV78-5373-3Z52</t>
  </si>
  <si>
    <t>03UC-042Z-AQNE-C830-3E6I</t>
  </si>
  <si>
    <t>M428-35AS-2UMG-0R3H-8442</t>
  </si>
  <si>
    <t>A210-P486-72E7-50C2-A27C</t>
  </si>
  <si>
    <t>2XQ9-EK0S-5MXP-EQ41-9W28</t>
  </si>
  <si>
    <t>1ZZP-930H-9RV9-A033-9927</t>
  </si>
  <si>
    <t>88EZ-P71V-CKM1-81AZ-72D9</t>
  </si>
  <si>
    <t>TBT2-19L0-7M3F-4B4M-Y5AM</t>
  </si>
  <si>
    <t>SMF9-B024-K29A-5I72-0M5B</t>
  </si>
  <si>
    <t>ET31-575V-Z51M-5P97-S41L</t>
  </si>
  <si>
    <t>5HU3-O0MF-R1QS-X67A-L7CP</t>
  </si>
  <si>
    <t>172P-6FRH-39V9-O81D-NM8C</t>
  </si>
  <si>
    <t>JD9U-5Z7F-Z2D1-8539-17KI</t>
  </si>
  <si>
    <t>4UL4-Z9G6-L94X-87Q5-914N</t>
  </si>
  <si>
    <t>541I-5783-080K-7M75-8M2X</t>
  </si>
  <si>
    <t>PON2-16TX-Q6B2-C6WD-2408</t>
  </si>
  <si>
    <t>5ODU-CA5F-J97H-UK46-V245</t>
  </si>
  <si>
    <t>0G1W-AY94-1MQK-C8PV-HV03</t>
  </si>
  <si>
    <t>8D5D-PJ0Y-QO26-N1JJ-RVU0</t>
  </si>
  <si>
    <t>X47S-N8CD-0D58-WCJ7-FXJ5</t>
  </si>
  <si>
    <t>G6ZZ-5V58-MT92-H8N4-2YPT</t>
  </si>
  <si>
    <t>Q5JF-ZQGS-5KBR-YGG5-LQ85</t>
  </si>
  <si>
    <t>9YA3-80Q1-DMWG-16N1-4BN6</t>
  </si>
  <si>
    <t>QK57-YU98-K111-WY1K-PDE5</t>
  </si>
  <si>
    <t>SC61-K4RR-JE35-XZ48-0619</t>
  </si>
  <si>
    <t>02Y0-PAD7-41N7-2N0C-HJ21</t>
  </si>
  <si>
    <t>0Y5Q-W9LE-S5XE-YE0B-74ZW</t>
  </si>
  <si>
    <t>E0WP-521C-HLCL-LVKX-Y648</t>
  </si>
  <si>
    <t>KEG4-WYKD-0L1H-YAQH-53YU</t>
  </si>
  <si>
    <t>1B8R-L56S-MYZ5-SE12-0F19</t>
  </si>
  <si>
    <t>G4JR-LB2Z-XSKJ-Y353-CVR2</t>
  </si>
  <si>
    <t>4663-B4G3-542V-Z9NC-L4O0</t>
  </si>
  <si>
    <t>B87J-FM5Q-893R-B217-R732</t>
  </si>
  <si>
    <t>H14K-8558-LYNJ-3Y2O-9DSL</t>
  </si>
  <si>
    <t>Z82E-PL6P-VM87-OU40-99ED</t>
  </si>
  <si>
    <t>REP3-888X-AH4N-1E46-Z09L</t>
  </si>
  <si>
    <t>7026-DY20-MG27-JK5E-IW70</t>
  </si>
  <si>
    <t>9654-FP8A-A5XC-R8VT-1L7K</t>
  </si>
  <si>
    <t>9CGB-RNUC-3XG2-11U1-188W</t>
  </si>
  <si>
    <t>S9G4-A433-IC39-9M33-QA3V</t>
  </si>
  <si>
    <t>0FE0-9KJ9-LX08-9Z80-6Z0J</t>
  </si>
  <si>
    <t>PFVJ-R62Y-26R4-CFCX-ET31</t>
  </si>
  <si>
    <t>3W34-YR9V-0WMY-4W4U-0627</t>
  </si>
  <si>
    <t>U782-SA63-GHM8-RB6I-8F91</t>
  </si>
  <si>
    <t>YL02-Z076-25UF-A8S3-Q9G3</t>
  </si>
  <si>
    <t>5ZHK-OW2E-WG8I-962O-HTWT</t>
  </si>
  <si>
    <t>MCS1-SZHS-67P2-16J4-Q4GT</t>
  </si>
  <si>
    <t>CMW2-D1V4-DNRX-QIO5-1G0W</t>
  </si>
  <si>
    <t>1L1P-67V3-33Z0-8883-3X09</t>
  </si>
  <si>
    <t>PX37-GV29-HVD9-1I64-0ZM0</t>
  </si>
  <si>
    <t>Q3N7-XCJ7-6U56-O14Z-W856</t>
  </si>
  <si>
    <t>1655-0555-I5G3-2B24-3YUO</t>
  </si>
  <si>
    <t>HR4A-W62F-2Q18-2555-A39F</t>
  </si>
  <si>
    <t>82WF-O65C-2K59-8E0O-5294</t>
  </si>
  <si>
    <t>6FP3-91PO-2680-85C5-G14P</t>
  </si>
  <si>
    <t>PD0F-I826-5LXV-MTXE-54D7</t>
  </si>
  <si>
    <t>8F7H-SJVS-T5N9-2R56-3988</t>
  </si>
  <si>
    <t>W19Y-71WW-SE3J-7Z53-W6I5</t>
  </si>
  <si>
    <t>I07U-5XIU-35WL-9T5S-T7HV</t>
  </si>
  <si>
    <t>5D13-UW3T-U7L1-L997-9HB7</t>
  </si>
  <si>
    <t>52H2-LFD8-T61Y-P6LM-606Y</t>
  </si>
  <si>
    <t>N62Y-260B-12P3-101W-0AJ6</t>
  </si>
  <si>
    <t>29NX-0NPO-Z8PX-AP26-375N</t>
  </si>
  <si>
    <t>4G65-X896-330T-O0U6-KE52</t>
  </si>
  <si>
    <t>OX87-T5NA-S90F-G8J9-B0E7</t>
  </si>
  <si>
    <t>3K5S-I1I7-3F12-0Z00-9N90</t>
  </si>
  <si>
    <t>MFF3-5181-NJ29-5N88-J1H2</t>
  </si>
  <si>
    <t>V939-0MS7-D732-73FR-37K2</t>
  </si>
  <si>
    <t>Y8Q0-7WP8-IXH5-40K5-D069</t>
  </si>
  <si>
    <t>QQ67-S8DD-MR8Q-8619-40QM</t>
  </si>
  <si>
    <t>DKZP-D700-4K6V-2258-NK1Y</t>
  </si>
  <si>
    <t>5838-78YO-K18Y-X4ST-8ZJS</t>
  </si>
  <si>
    <t>2H63-8152-BF1A-AWAE-R012</t>
  </si>
  <si>
    <t>B3F9-T81N-W692-O44F-AK12</t>
  </si>
  <si>
    <t>TRKY-174N-T2V8-PQ42-SP56</t>
  </si>
  <si>
    <t>J68Q-H093-P519-U855-403O</t>
  </si>
  <si>
    <t>ZZBL-3A84-E985-4006-G1F5</t>
  </si>
  <si>
    <t>E2RQ-D55C-50YP-Q453-CG3Q</t>
  </si>
  <si>
    <t>9EPB-J4G3-260X-3A81-J97B</t>
  </si>
  <si>
    <t>L14U-88CB-4CH4-N510-8E30</t>
  </si>
  <si>
    <t>T058-LGQY-T0VM-EFI4-6945</t>
  </si>
  <si>
    <t>U8XV-ILF8-DM7S-E609-D4HH</t>
  </si>
  <si>
    <t>LZNO-WKOR-1XX2-442C-X0HE</t>
  </si>
  <si>
    <t>4401-Y995-LM07-4Y79-079V</t>
  </si>
  <si>
    <t>5VTK-N989-5U0W-D377-Y036</t>
  </si>
  <si>
    <t>EPSW-EK97-2B45-4OGW-J1Y0</t>
  </si>
  <si>
    <t>0QQ7-N5QQ-13H2-6K1J-4JZ1</t>
  </si>
  <si>
    <t>9T6L-E2S6-2SAC-03N0-32LF</t>
  </si>
  <si>
    <t>5S6P-4BI9-MGCI-E36R-1144</t>
  </si>
  <si>
    <t>25WP-1H44-0N57-MR95-B7G7</t>
  </si>
  <si>
    <t>BNGK-OI51-LXG5-8Z42-X70Y</t>
  </si>
  <si>
    <t>BD1P-H99B-V4IG-ECY1-T435</t>
  </si>
  <si>
    <t>1AP8-73BL-NL5C-85T7-TZVK</t>
  </si>
  <si>
    <t>R2Z5-499O-162O-2PT5-F0G6</t>
  </si>
  <si>
    <t>8L7M-2KTD-E7SK-7T8M-VSYN</t>
  </si>
  <si>
    <t>0T55-6C07-Y75T-U91T-8H0E</t>
  </si>
  <si>
    <t>3TS4-20E1-9MPS-2Z4B-UROC</t>
  </si>
  <si>
    <t>M0UO-P1B7-GIO0-NTR6-17S3</t>
  </si>
  <si>
    <t>C080-I2T0-II85-3R90-6QV2</t>
  </si>
  <si>
    <t>Z03Y-3FS7-MG0Q-D478-CGAX</t>
  </si>
  <si>
    <t>9HAZ-40CD-A2CU-488P-PUBL</t>
  </si>
  <si>
    <t>J5VG-V89G-C5Q9-502F-I3BB</t>
  </si>
  <si>
    <t>Y9IE-7PGQ-A8Z2-6H8K-97NA</t>
  </si>
  <si>
    <t>147F-90FD-WU22-N976-K0PL</t>
  </si>
  <si>
    <t>O0V5-91J6-8YIP-8T58-9R9W</t>
  </si>
  <si>
    <t>564V-7869-143D-0D50-VD52</t>
  </si>
  <si>
    <t>KKSW-UUX5-GF9F-697E-C37E</t>
  </si>
  <si>
    <t>XYGX-GXB9-09SL-32L0-3WYE</t>
  </si>
  <si>
    <t>1L7O-C26W-5HW9-0JYF-2XRW</t>
  </si>
  <si>
    <t>N412-4BF8-T8AL-80AA-028B</t>
  </si>
  <si>
    <t>W6JS-402D-1J8L-01CQ-JXN2</t>
  </si>
  <si>
    <t>Q9BB-2S4Z-32FP-HUVO-14DA</t>
  </si>
  <si>
    <t>3M4S-XO3V-FV6X-3HI4-LO03</t>
  </si>
  <si>
    <t>3643-T9FC-8I7A-B2RE-98PI</t>
  </si>
  <si>
    <t>9K3N-G22H-4QQ7-PAK5-6HEL</t>
  </si>
  <si>
    <t>Y71S-68GX-ZR57-70U3-5887</t>
  </si>
  <si>
    <t>EC58-ZW13-42MI-W67L-22XZ</t>
  </si>
  <si>
    <t>66GQ-C97U-R062-Z9W2-H37J</t>
  </si>
  <si>
    <t>M68B-180X-76W6-6400-JW3A</t>
  </si>
  <si>
    <t>5K71-NGH2-6SKY-52GW-U308</t>
  </si>
  <si>
    <t>Z559-9V0E-8X1J-2E75-A9E0</t>
  </si>
  <si>
    <t>R8LV-3PKW-IEIH-S838-1FAL</t>
  </si>
  <si>
    <t>5S98-HCTA-LQJ1-2D55-NF8W</t>
  </si>
  <si>
    <t>45Z3-F211-2963-4N15-NDFI</t>
  </si>
  <si>
    <t>K00K-R650-6630-FFJR-9VV7</t>
  </si>
  <si>
    <t>874L-F748-V309-P00M-3J81</t>
  </si>
  <si>
    <t>5ALD-D35F-26SD-SV38-O7L9</t>
  </si>
  <si>
    <t>S8X4-FH91-BH41-2H2J-TBO7</t>
  </si>
  <si>
    <t>R3C2-08EN-PG62-2O48-411T</t>
  </si>
  <si>
    <t>C9O5-IC98-N7A5-H4QQ-RVK2</t>
  </si>
  <si>
    <t>MUU5-9778-HK0V-WO44-984Z</t>
  </si>
  <si>
    <t>9MHN-OPS3-QQ6D-JQ99-9O7W</t>
  </si>
  <si>
    <t>T199-3O8J-TH7F-J053-472I</t>
  </si>
  <si>
    <t>I5H4-874F-L54C-S4Q4-1RYM</t>
  </si>
  <si>
    <t>8PIV-U3E4-94HE-O5C5-7905</t>
  </si>
  <si>
    <t>Z5VI-355X-4JY1-WI12-L0X6</t>
  </si>
  <si>
    <t>U6MD-S6LS-9P34-P44V-2709</t>
  </si>
  <si>
    <t>62HB-8RWZ-6W16-5F36-N515</t>
  </si>
  <si>
    <t>2R9L-4YKC-B7WM-4JLL-6MPN</t>
  </si>
  <si>
    <t>3YC2-E7W1-441I-W58Q-6EFL</t>
  </si>
  <si>
    <t>D3C9-4748-58DU-4I9S-18HQ</t>
  </si>
  <si>
    <t>UI5F-VK5V-4R72-19P2-7720</t>
  </si>
  <si>
    <t>1Z6N-C4JI-BMY5-21T9-JEL3</t>
  </si>
  <si>
    <t>WU15-HHZ3-SNC1-SUM3-U724</t>
  </si>
  <si>
    <t>5FHA-236C-U83W-T1A2-3QX1</t>
  </si>
  <si>
    <t>KA9G-2M9U-0ZX4-V5T0-3IXN</t>
  </si>
  <si>
    <t>141M-H5MA-0V05-1N3T-7CDR</t>
  </si>
  <si>
    <t>HBWM-3V58-6931-MPJX-EKVR</t>
  </si>
  <si>
    <t>ON04-H9B6-8461-MAI7-X442</t>
  </si>
  <si>
    <t>382Q-O81U-5PZO-Z0TF-2579</t>
  </si>
  <si>
    <t>GMOP-H35E-200I-U6QP-A56G</t>
  </si>
  <si>
    <t>9K4I-656J-7I74-5S9J-4HFR</t>
  </si>
  <si>
    <t>DJKU-9600-1TL1-1DM2-1P31</t>
  </si>
  <si>
    <t>A7CO-QW6F-G4BB-DLAG-MBS4</t>
  </si>
  <si>
    <t>87J4-8286-E30E-A98G-XJ12</t>
  </si>
  <si>
    <t>Q2W6-S5U0-FF08-MCL7-UH00</t>
  </si>
  <si>
    <t>5JTH-V86T-822H-3FGS-3D55</t>
  </si>
  <si>
    <t>7049-G6DJ-W835-H84F-Z81Q</t>
  </si>
  <si>
    <t>U6A7-1533-WY50-2LN4-CA18</t>
  </si>
  <si>
    <t>9888-8Q7T-X27T-KEP1-MS5B</t>
  </si>
  <si>
    <t>I3KK-I2S6-1LBA-6ETK-DWJ0</t>
  </si>
  <si>
    <t>ES3H-47MA-7E98-A27M-YMBQ</t>
  </si>
  <si>
    <t>P7D5-8008-L52T-0DV9-IN1S</t>
  </si>
  <si>
    <t>Z62P-3LI0-JI40-1X01-9OB1</t>
  </si>
  <si>
    <t>3G21-S304-2209-TJ0I-0MTM</t>
  </si>
  <si>
    <t>LABV-F678-K4GF-6A8V-751E</t>
  </si>
  <si>
    <t>9762-K4GD-2P7L-25VZ-9C58</t>
  </si>
  <si>
    <t>WEYN-7T6T-GTK2-23S0-9SVF</t>
  </si>
  <si>
    <t>7LF3-6185-8X38-B53J-8ZK2</t>
  </si>
  <si>
    <t>9X23-N2UX-2H5Z-D16L-Q8E7</t>
  </si>
  <si>
    <t>E32S-4391-5TN6-K5QD-N31A</t>
  </si>
  <si>
    <t>B566-V6UN-8T2D-1U96-893F</t>
  </si>
  <si>
    <t>53XE-R63Y-8E0Q-UEQ0-9J5D</t>
  </si>
  <si>
    <t>1G14-GZ51-H84P-VH14-IY57</t>
  </si>
  <si>
    <t>2YMO-DFOM-3X6V-D724-11G9</t>
  </si>
  <si>
    <t>5N6H-6U34-391H-OEE5-O4QL</t>
  </si>
  <si>
    <t>WTEA-H60N-BT9K-86GU-W924</t>
  </si>
  <si>
    <t>354E-89Q2-NH39-0ZT5-J3E9</t>
  </si>
  <si>
    <t>S559-2LPD-0O41-1PLX-F6G5</t>
  </si>
  <si>
    <t>E79N-D2I5-O352-GKR6-37U3</t>
  </si>
  <si>
    <t>OL46-G4R7-Y9Y1-B767-EGTO</t>
  </si>
  <si>
    <t>23KD-7N1P-R9CR-24RZ-14G2</t>
  </si>
  <si>
    <t>2319-2RI7-8D25-6432-QIZ4</t>
  </si>
  <si>
    <t>0RBN-1YWX-J8C7-L2MZ-P3JV</t>
  </si>
  <si>
    <t>O55T-QO9Q-3SE2-4AI0-971K</t>
  </si>
  <si>
    <t>05US-5D0I-EY54-32OB-X9IQ</t>
  </si>
  <si>
    <t>F3O8-0B25-D05A-6CA1-20PX</t>
  </si>
  <si>
    <t>RHWB-5L9E-73L9-XZ7Y-5DW4</t>
  </si>
  <si>
    <t>VC51-65GW-D9TZ-W58R-TQMG</t>
  </si>
  <si>
    <t>H5T4-1797-ARZ0-0XGH-14B2</t>
  </si>
  <si>
    <t>1A26-G71G-085J-69BP-9HZR</t>
  </si>
  <si>
    <t>86XC-N7B9-LY65-13UP-6WBM</t>
  </si>
  <si>
    <t>O115-E8V4-Y31S-AB59-X864</t>
  </si>
  <si>
    <t>5T8B-22M8-H0O5-9M36-3YYF</t>
  </si>
  <si>
    <t>VD6J-8VZ9-203N-O221-X45A</t>
  </si>
  <si>
    <t>H10L-H3U5-6455-4LMX-9677</t>
  </si>
  <si>
    <t>3077-M6R2-00V9-IH0U-PD3D</t>
  </si>
  <si>
    <t>51EW-95W9-F555-ZX1Z-7WV6</t>
  </si>
  <si>
    <t>VHA8-C264-5D6M-5VTZ-J758</t>
  </si>
  <si>
    <t>IT4J-7O3T-7TMH-U3E1-2684</t>
  </si>
  <si>
    <t>NV70-PM2Q-RK1K-3I9E-MZ0B</t>
  </si>
  <si>
    <t>J12T-FHZM-6HYL-5EUE-JM54</t>
  </si>
  <si>
    <t>5W2P-26QU-C2LV-FR6M-19R4</t>
  </si>
  <si>
    <t>3363-0571-D41K-SCP5-09I7</t>
  </si>
  <si>
    <t>7205-2THA-TLCU-BF28-7Y11</t>
  </si>
  <si>
    <t>V85P-7U7M-1YM2-APTZ-IC3C</t>
  </si>
  <si>
    <t>DCM2-24BC-2ZN3-2N6L-T0F7</t>
  </si>
  <si>
    <t>W3X4-S927-6T83-2FUA-1B8L</t>
  </si>
  <si>
    <t>7XZF-1ZR4-NCH6-B8S4-2T6S</t>
  </si>
  <si>
    <t>L843-K1SV-0079-1N53-34Y4</t>
  </si>
  <si>
    <t>142I-8FTU-5M7F-ZNI0-4HMX</t>
  </si>
  <si>
    <t>DYNW-P0PQ-1357-FW65-R5ZF</t>
  </si>
  <si>
    <t>84JC-HW44-NS7Y-5060-05ND</t>
  </si>
  <si>
    <t>Y5JB-46I6-89L1-CDMN-GUJ0</t>
  </si>
  <si>
    <t>1126-ZN98-6O1C-6L44-G54W</t>
  </si>
  <si>
    <t>FR68-77TX-55C2-3B1J-67LT</t>
  </si>
  <si>
    <t>2M19-XIRK-025L-3GD7-3UG4</t>
  </si>
  <si>
    <t>JY8D-1XQ3-55HK-6F4A-1NDC</t>
  </si>
  <si>
    <t>3HE0-T0FP-9UA2-5X3W-09O3</t>
  </si>
  <si>
    <t>6629-9105-5438-8Y49-J523</t>
  </si>
  <si>
    <t>IK3E-MAOL-M2HQ-9A99-EU7X</t>
  </si>
  <si>
    <t>740L-67WB-M2Q0-JWVB-9590</t>
  </si>
  <si>
    <t>4607-G64W-26SQ-FJ6A-4C25</t>
  </si>
  <si>
    <t>9616-8A66-KV0B-WGWM-KT5T</t>
  </si>
  <si>
    <t>CZ6Y-RMNG-0H46-V483-X914</t>
  </si>
  <si>
    <t>P6Q6-C07T-8Y85-KQDJ-9K60</t>
  </si>
  <si>
    <t>5W5M-7C64-7153-57D6-7V69</t>
  </si>
  <si>
    <t>5N22-45GO-9LAQ-7XN7-A2V8</t>
  </si>
  <si>
    <t>UWS3-33YV-OM3Q-6907-18J1</t>
  </si>
  <si>
    <t>99DJ-42H8-F89J-MW67-7Z33</t>
  </si>
  <si>
    <t>Z46F-1F84-XQ11-C933-OD96</t>
  </si>
  <si>
    <t>DR9L-GD34-K617-32NQ-PIKP</t>
  </si>
  <si>
    <t>NZRW-2X27-1OH5-WRNR-JG2C</t>
  </si>
  <si>
    <t>G30S-LT4G-RE2Z-97F3-3169</t>
  </si>
  <si>
    <t>BD18-52L8-313P-ZZO9-OC32</t>
  </si>
  <si>
    <t>NFRY-0195-Q253-142E-S6XJ</t>
  </si>
  <si>
    <t>8097-JWX0-2701-JT9F-89EC</t>
  </si>
  <si>
    <t>2KP2-Q2AL-YCFD-0Q7S-G0W8</t>
  </si>
  <si>
    <t>06Q4-6WGR-713P-DRLF-R5V8</t>
  </si>
  <si>
    <t>Y3PL-ZY6L-GGJ5-8SG0-14F4</t>
  </si>
  <si>
    <t>R695-0911-3T23-KPTW-EV65</t>
  </si>
  <si>
    <t>5W12-DPGI-C856-96DX-NR8S</t>
  </si>
  <si>
    <t>418P-SS57-253V-YK7S-RHJO</t>
  </si>
  <si>
    <t>1A7N-O2HQ-0Q3Y-ER1M-28ST</t>
  </si>
  <si>
    <t>U573-24AZ-618N-L3T8-UH50</t>
  </si>
  <si>
    <t>RGEH-68L7-7713-77WF-7W09</t>
  </si>
  <si>
    <t>95NT-WB28-9S62-6G16-6M0I</t>
  </si>
  <si>
    <t>DQ75-O1QI-QH5R-1623-JJ7P</t>
  </si>
  <si>
    <t>4KW5-0UE8-Z3X1-80RP-MS4B</t>
  </si>
  <si>
    <t>YE44-RF58-H4O0-3M63-0L0R</t>
  </si>
  <si>
    <t>7978-FXT2-DSGG-GK9J-E903</t>
  </si>
  <si>
    <t>H212-W3X0-3771-VSH0-09F9</t>
  </si>
  <si>
    <t>P3DR-31KQ-28F7-7R9P-ISFC</t>
  </si>
  <si>
    <t>2W43-N35G-T6QB-M215-Z95X</t>
  </si>
  <si>
    <t>SA3C-1YV4-9X4H-EACK-0M0S</t>
  </si>
  <si>
    <t>897W-9519-43V2-AA7B-0425</t>
  </si>
  <si>
    <t>49TW-S680-N806-4Z0H-5OYW</t>
  </si>
  <si>
    <t>NX3N-KU97-W35Z-2326-3C8I</t>
  </si>
  <si>
    <t>5IHH-V6HR-W262-751Q-8HJI</t>
  </si>
  <si>
    <t>2322-5E6Z-5OKS-244K-T046</t>
  </si>
  <si>
    <t>90IJ-9159-OZJW-6N4N-5K40</t>
  </si>
  <si>
    <t>C3Q0-P8V3-YBR4-A9LD-6O1R</t>
  </si>
  <si>
    <t>X7A6-H4O1-Z9M6-13YR-8EDG</t>
  </si>
  <si>
    <t>744I-6EX1-W440-O752-329N</t>
  </si>
  <si>
    <t>0E78-UYRT-GS09-913L-Y1EJ</t>
  </si>
  <si>
    <t>CC8S-YMB1-VY2X-FLLF-75DY</t>
  </si>
  <si>
    <t>QX6M-5970-8624-H2H5-K420</t>
  </si>
  <si>
    <t>7NG1-2841-W3K3-2CP6-212B</t>
  </si>
  <si>
    <t>698J-3QJ0-317F-5Y13-7308</t>
  </si>
  <si>
    <t>AZ23-JU0Q-NWP1-QTWO-091T</t>
  </si>
  <si>
    <t>A989-9L46-E71S-52X9-96X7</t>
  </si>
  <si>
    <t>3QJ1-1742-H3VA-15CV-U3KU</t>
  </si>
  <si>
    <t>14US-1465-712Z-902C-Z5IV</t>
  </si>
  <si>
    <t>X761-2OGI-43ZI-7848-1A0E</t>
  </si>
  <si>
    <t>817Z-9YY4-1N18-0880-0D20</t>
  </si>
  <si>
    <t>74UH-C031-34PG-A2FK-IEIV</t>
  </si>
  <si>
    <t>Q49A-163V-ZEX8-73ZC-44W6</t>
  </si>
  <si>
    <t>81JY-2L3E-254X-NZ6T-DV74</t>
  </si>
  <si>
    <t>1R1Q-ZB62-9296-M019-LT8T</t>
  </si>
  <si>
    <t>CK9P-NT2I-Y68Z-77H2-07TU</t>
  </si>
  <si>
    <t>X645-OF85-4494-VWJ1-N6FS</t>
  </si>
  <si>
    <t>E87G-4R22-M72H-BIJ8-8C5P</t>
  </si>
  <si>
    <t>W52U-2MF0-8CC9-Y1GK-D54M</t>
  </si>
  <si>
    <t>U44O-0QMO-RP03-WK19-67OG</t>
  </si>
  <si>
    <t>129D-1BK9-2TA9-88P0-W2G2</t>
  </si>
  <si>
    <t>NUY8-NR93-OI95-VS52-4S9O</t>
  </si>
  <si>
    <t>6T7Q-S06Q-A083-2788-VL99</t>
  </si>
  <si>
    <t>3SE7-BKL9-9N1F-J2GY-ZOJT</t>
  </si>
  <si>
    <t>7973-046X-J5VE-S483-356O</t>
  </si>
  <si>
    <t>E7PN-7Y2P-RU68-7HZ3-74P4</t>
  </si>
  <si>
    <t>57ZS-UX00-AMW1-JUEW-35Y5</t>
  </si>
  <si>
    <t>RE0L-9121-1C17-ENT4-22JK</t>
  </si>
  <si>
    <t>VY92-TH6A-6473-JUEO-UN4Z</t>
  </si>
  <si>
    <t>BGY0-Z535-33XV-K52E-I486</t>
  </si>
  <si>
    <t>39Y6-2829-Y51S-J815-IFVX</t>
  </si>
  <si>
    <t>P8W3-5K66-RS5D-N1W0-CO1Q</t>
  </si>
  <si>
    <t>S24I-B878-0SA5-Q89W-7EFH</t>
  </si>
  <si>
    <t>0IR5-5TC4-155S-J51J-359L</t>
  </si>
  <si>
    <t>47G4-6C45-G6F4-E63V-5LR2</t>
  </si>
  <si>
    <t>9P2D-7P70-5K8T-70Y2-3Q37</t>
  </si>
  <si>
    <t>ZUTP-E1P1-Y439-T286-8KNX</t>
  </si>
  <si>
    <t>9XGI-9DR1-KACG-Z6BM-930H</t>
  </si>
  <si>
    <t>TJGJ-Q3M9-90IW-G4ZW-BL03</t>
  </si>
  <si>
    <t>9H87-ZQ4C-G299-XGZV-RF61</t>
  </si>
  <si>
    <t>13ZD-8C49-SQ1W-D3M6-WN99</t>
  </si>
  <si>
    <t>LF1U-014Y-162N-VVRG-8PC4</t>
  </si>
  <si>
    <t>159E-8XT5-8236-B9HB-BR3Q</t>
  </si>
  <si>
    <t>ZXM5-OR5T-BW7I-850Z-HQIC</t>
  </si>
  <si>
    <t>261K-5CG4-D836-366K-31M7</t>
  </si>
  <si>
    <t>RNQ3-H3F7-PTV8-O272-P9O0</t>
  </si>
  <si>
    <t>WNC8-Q30C-W6B9-N929-2T71</t>
  </si>
  <si>
    <t>4WE2-6BM6-1X1U-4CQL-QFDW</t>
  </si>
  <si>
    <t>7TU5-9KG9-HPMJ-J129-L9VE</t>
  </si>
  <si>
    <t>S00C-7783-WD6B-L10M-XSK0</t>
  </si>
  <si>
    <t>U818-MZCT-82AN-VSPG-1ZD2</t>
  </si>
  <si>
    <t>7N2H-0DG3-BCC7-W7RK-OI6X</t>
  </si>
  <si>
    <t>3VY0-E3V3-2Z57-755L-L99X</t>
  </si>
  <si>
    <t>7180-WLYI-F2S8-09D5-GYV2</t>
  </si>
  <si>
    <t>8957-NW1T-K6S0-03VM-PE07</t>
  </si>
  <si>
    <t>4AS6-853K-0O71-2E9H-689O</t>
  </si>
  <si>
    <t>I11H-HIL0-9GY0-P7FN-4GL0</t>
  </si>
  <si>
    <t>O7BW-Z60Q-Q7D9-YWN0-VOAA</t>
  </si>
  <si>
    <t>6JI5-596W-0Q7B-UALC-OQ29</t>
  </si>
  <si>
    <t>91KS-M33J-E6VY-23TX-4C5P</t>
  </si>
  <si>
    <t>7C3O-Y851-3X77-G1A7-4N13</t>
  </si>
  <si>
    <t>S762-OKO8-IOW9-9Z82-WWM0</t>
  </si>
  <si>
    <t>5554-YPG8-BCQ0-V89T-VPY5</t>
  </si>
  <si>
    <t>02XE-TD0L-1M57-6492-236Z</t>
  </si>
  <si>
    <t>HR3B-TTRG-34X4-P56B-4M13</t>
  </si>
  <si>
    <t>WE88-5B5N-1J0U-8SWN-84RY</t>
  </si>
  <si>
    <t>H88X-Z8O3-J83B-5XXY-7DVW</t>
  </si>
  <si>
    <t>FHV6-4ONV-L177-3R44-5528</t>
  </si>
  <si>
    <t>17QS-48K1-80Y6-78YJ-AT1A</t>
  </si>
  <si>
    <t>L744-3R0I-H1M6-DYY8-MIRL</t>
  </si>
  <si>
    <t>T807-1B4S-G2B1-7D86-0O15</t>
  </si>
  <si>
    <t>O70R-O35M-ZL2T-0B3W-6030</t>
  </si>
  <si>
    <t>6431-H5Y3-FCAT-K1FN-X3T1</t>
  </si>
  <si>
    <t>4O32-C12K-S7N6-971R-7GA0</t>
  </si>
  <si>
    <t>930K-4KUT-SB0S-T0IO-5V99</t>
  </si>
  <si>
    <t>O69L-5QB9-J7G9-YG58-2733</t>
  </si>
  <si>
    <t>5Q6H-1ZA0-3WJ8-USC0-WPF4</t>
  </si>
  <si>
    <t>J28B-UDA7-Q9V0-1Q94-FG43</t>
  </si>
  <si>
    <t>G3PF-3009-A5SY-JNN8-60BX</t>
  </si>
  <si>
    <t>RS47-0448-8YGR-19SE-5S8M</t>
  </si>
  <si>
    <t>F875-F426-7J43-J8BY-X18D</t>
  </si>
  <si>
    <t>3O6E-321D-O784-W630-GF14</t>
  </si>
  <si>
    <t>346Z-RHOF-KOU7-6V8F-28Q8</t>
  </si>
  <si>
    <t>3V7E-D257-POB3-29SJ-M225</t>
  </si>
  <si>
    <t>HK88-13GM-CE23-SQUJ-HRXN</t>
  </si>
  <si>
    <t>52OI-VUG8-U5Q3-B181-931I</t>
  </si>
  <si>
    <t>6J3E-4IYK-F8Z7-2MM4-Q1C7</t>
  </si>
  <si>
    <t>4N1G-SQK2-CEC4-1A97-2HP1</t>
  </si>
  <si>
    <t>L8XO-55FI-Z119-0M62-K096</t>
  </si>
  <si>
    <t>RTW3-R42U-FGXD-SQL4-X1E7</t>
  </si>
  <si>
    <t>8P0F-3385-4K8C-AN2M-YKHC</t>
  </si>
  <si>
    <t>0E73-JVII-39S5-C4CO-W074</t>
  </si>
  <si>
    <t>YPDT-RZV5-L9M2-9062-2J82</t>
  </si>
  <si>
    <t>91LN-G0SC-7L5J-CRMG-NZ37</t>
  </si>
  <si>
    <t>9O9T-6DEN-GRZZ-F625-3GI0</t>
  </si>
  <si>
    <t>6230-FE5N-Y9U8-0BQ8-6GDV</t>
  </si>
  <si>
    <t>WD68-OZU4-5966-78Q9-P2DL</t>
  </si>
  <si>
    <t>GW13-0XGQ-6JMH-7322-OFMZ</t>
  </si>
  <si>
    <t>N3A5-2MG4-6785-C5WV-9K9T</t>
  </si>
  <si>
    <t>D25R-NW86-05WU-UW95-DE62</t>
  </si>
  <si>
    <t>OM3O-V2T2-0J97-5420-MMC9</t>
  </si>
  <si>
    <t>66G2-KFJU-955K-U7OS-E1TV</t>
  </si>
  <si>
    <t>EQJY-27MX-VGQ4-FTZL-D8F5</t>
  </si>
  <si>
    <t>ENO5-7302-EPG7-U077-0YVP</t>
  </si>
  <si>
    <t>J1R9-46O7-4054-9Z18-MF7S</t>
  </si>
  <si>
    <t>86H5-B19O-2394-85VU-HAE6</t>
  </si>
  <si>
    <t>422Y-1Y45-Z770-TT66-U4Q6</t>
  </si>
  <si>
    <t>1YI7-7YT6-9JNT-09A8-09Z4</t>
  </si>
  <si>
    <t>8V2C-7741-6M05-45YG-O6E2</t>
  </si>
  <si>
    <t>55NW-47W3-QJH1-0281-38KQ</t>
  </si>
  <si>
    <t>0B9Y-LS59-TO94-OX16-K53V</t>
  </si>
  <si>
    <t>KLZL-0774-H133-2643-YFV2</t>
  </si>
  <si>
    <t>7X9F-5KM9-S1W0-FT67-06LS</t>
  </si>
  <si>
    <t>P4N2-8V6X-6Q4A-4V0I-48F0</t>
  </si>
  <si>
    <t>D207-Y923-J157-9829-C9H1</t>
  </si>
  <si>
    <t>Z1N6-549C-N37C-15E8-4L86</t>
  </si>
  <si>
    <t>7Q44-RX5B-CX63-J24A-1GSM</t>
  </si>
  <si>
    <t>5R5G-204U-4696-8O46-A869</t>
  </si>
  <si>
    <t>90B9-46O1-127R-289T-P6TP</t>
  </si>
  <si>
    <t>OH2Y-B3OA-OH31-246V-0G60</t>
  </si>
  <si>
    <t>Y17K-CPB8-Z43T-5UWH-2D92</t>
  </si>
  <si>
    <t>9U8D-HZ5G-ZKF6-W0RJ-FI9S</t>
  </si>
  <si>
    <t>K3DF-9511-X47Z-QSGB-CNU7</t>
  </si>
  <si>
    <t>HU73-993E-G7U9-YSU7-042W</t>
  </si>
  <si>
    <t>4R18-34O0-7UN7-8286-INTL</t>
  </si>
  <si>
    <t>21QW-08KJ-V65N-350H-SO28</t>
  </si>
  <si>
    <t>11N8-HCS9-HN95-6A4S-43L0</t>
  </si>
  <si>
    <t>48MN-K7HF-0XN0-K90J-163C</t>
  </si>
  <si>
    <t>G98M-8NL2-ZPHJ-GSCF-1M1E</t>
  </si>
  <si>
    <t>4E4B-15J4-GM13-SV94-67GF</t>
  </si>
  <si>
    <t>9WOW-95YB-4XGU-2FFD-6CL3</t>
  </si>
  <si>
    <t>J199-TJY6-72P6-A80E-P7PC</t>
  </si>
  <si>
    <t>VJ3A-H6S3-XK50-15P7-CPWY</t>
  </si>
  <si>
    <t>WH3U-THH1-75H6-B4SH-GG5V</t>
  </si>
  <si>
    <t>84F9-76IT-KD99-XL37-2368</t>
  </si>
  <si>
    <t>HV62-0508-NFS8-1QDD-5IKI</t>
  </si>
  <si>
    <t>OE96-6IC0-5B6I-8TDD-VA62</t>
  </si>
  <si>
    <t>3H55-LH08-1IX0-92P5-2VDX</t>
  </si>
  <si>
    <t>1P7E-XYU2-GA97-0X6A-9404</t>
  </si>
  <si>
    <t>95P6-LJ69-AYYF-5U28-9S7Q</t>
  </si>
  <si>
    <t>M309-F9G9-WSBO-P98H-707E</t>
  </si>
  <si>
    <t>P82D-8339-HV03-4896-DJ2H</t>
  </si>
  <si>
    <t>YZ6N-817O-QP8W-43ME-X02D</t>
  </si>
  <si>
    <t>YY3P-NETA-7V51-I4GI-45Z3</t>
  </si>
  <si>
    <t>22N0-7662-9680-A15G-1OEV</t>
  </si>
  <si>
    <t>I024-08I5-CMU6-7178-6P72</t>
  </si>
  <si>
    <t>T3NG-P27F-79D4-S093-C6TE</t>
  </si>
  <si>
    <t>X6XL-4928-921R-6C33-891A</t>
  </si>
  <si>
    <t>M8WJ-WD44-SS7M-4VG5-4D8P</t>
  </si>
  <si>
    <t>QZSG-182L-UY32-5M89-QE73</t>
  </si>
  <si>
    <t>O773-TJ6S-8G3Y-8CC5-YEQK</t>
  </si>
  <si>
    <t>9NGH-03LF-6HM9-Q2QX-AODX</t>
  </si>
  <si>
    <t>6994-M6NS-1DP7-FI0S-62Y5</t>
  </si>
  <si>
    <t>HT08-Q2O7-4L8F-IELW-J70E</t>
  </si>
  <si>
    <t>9JA3-9871-77HO-094R-9W73</t>
  </si>
  <si>
    <t>Q956-91ZU-D97H-7DVB-K0Z1</t>
  </si>
  <si>
    <t>HLYT-Z0W5-X40R-7II7-634E</t>
  </si>
  <si>
    <t>KINC-H365-0V8F-U7M7-C069</t>
  </si>
  <si>
    <t>TI17-3A9R-FHB5-T17J-T01E</t>
  </si>
  <si>
    <t>P9WB-8AXQ-2J8Z-KQ9W-I0MN</t>
  </si>
  <si>
    <t>XG91-V8TS-0XLB-QZ2F-D06I</t>
  </si>
  <si>
    <t>OMPA-18C4-PS61-9Q8W-30S6</t>
  </si>
  <si>
    <t>15NU-D21G-6F87-3AD9-A178</t>
  </si>
  <si>
    <t>RIX8-RJ8W-1KZK-RESY-6B62</t>
  </si>
  <si>
    <t>FF5G-YMDC-Y88G-C5O4-GDQR</t>
  </si>
  <si>
    <t>8115-PELP-5EKK-MQH6-7PD7</t>
  </si>
  <si>
    <t>T462-XHVY-GIDI-FM73-GF6G</t>
  </si>
  <si>
    <t>3P21-Z3L5-Y601-CH8O-P128</t>
  </si>
  <si>
    <t>X67S-10M8-64V8-9K7H-C5Y7</t>
  </si>
  <si>
    <t>B01U-8053-D7XR-8OY2-66S9</t>
  </si>
  <si>
    <t>IC7Y-4PHR-NP12-6017-5E14</t>
  </si>
  <si>
    <t>Z241-9337-8BCL-W789-9DJY</t>
  </si>
  <si>
    <t>5AMG-4SG8-9814-7718-9BX8</t>
  </si>
  <si>
    <t>A474-2057-E3L7-U4DM-7Z3O</t>
  </si>
  <si>
    <t>G6V1-3IJ5-R965-6K8Z-7D7K</t>
  </si>
  <si>
    <t>KLE4-HB46-96QS-8Z8T-W738</t>
  </si>
  <si>
    <t>7476-IA32-N0O1-1Z5K-142Q</t>
  </si>
  <si>
    <t>CD42-P425-289S-9R5D-7SEN</t>
  </si>
  <si>
    <t>1H9H-PW7J-L929-H22N-0JHQ</t>
  </si>
  <si>
    <t>E9FU-9S10-1916-5ON1-0KGD</t>
  </si>
  <si>
    <t>7381-1HK2-OYMV-YNEQ-8511</t>
  </si>
  <si>
    <t>O4G6-DTTA-J759-18G7-QF34</t>
  </si>
  <si>
    <t>19V5-HF25-Z87E-M9EK-5753</t>
  </si>
  <si>
    <t>K53U-C070-7R0H-X344-AETU</t>
  </si>
  <si>
    <t>BF06-UCZH-AT42-TU40-49VU</t>
  </si>
  <si>
    <t>4602-6CJ3-2S9Z-1W08-I163</t>
  </si>
  <si>
    <t>G8VA-Q6L9-WA4Q-G8C5-2J0W</t>
  </si>
  <si>
    <t>G0M7-DZY0-L6OX-408C-8544</t>
  </si>
  <si>
    <t>792A-940D-58Y6-9OIO-IFA8</t>
  </si>
  <si>
    <t>4LHM-I1MY-AZ05-285R-WD6W</t>
  </si>
  <si>
    <t>20MG-02F0-2NJZ-KJR8-D8QD</t>
  </si>
  <si>
    <t>3F0E-94JF-NP0F-YK55-2J41</t>
  </si>
  <si>
    <t>S242-RP6W-6H0P-1H23-G30N</t>
  </si>
  <si>
    <t>71UQ-0LD8-Y139-3080-A4E4</t>
  </si>
  <si>
    <t>M428-4YQ5-7Q86-E5BU-8DQ5</t>
  </si>
  <si>
    <t>II1D-21JI-1K69-CO56-4K1Q</t>
  </si>
  <si>
    <t>Q43Q-4832-22YO-76V5-S817</t>
  </si>
  <si>
    <t>10Q1-P6WD-3VWB-1M29-MSUJ</t>
  </si>
  <si>
    <t>C73W-JV3T-2348-5U8O-01T1</t>
  </si>
  <si>
    <t>QNML-WBYB-PHKJ-H92Z-WO9G</t>
  </si>
  <si>
    <t>CG78-066M-Y7G0-8RF9-1346</t>
  </si>
  <si>
    <t>K0QE-NC3G-GC2K-Z5Z9-MQQ3</t>
  </si>
  <si>
    <t>8PV9-YQNR-X8RB-G652-L4PV</t>
  </si>
  <si>
    <t>9CJ3-B75C-04A6-E014-AYY6</t>
  </si>
  <si>
    <t>2IU6-28A6-HD34-0A4D-CP3W</t>
  </si>
  <si>
    <t>T647-45HO-W39B-2ZCX-V2P3</t>
  </si>
  <si>
    <t>L9QY-W076-PZ51-H89N-FH3K</t>
  </si>
  <si>
    <t>54OZ-B920-904Q-2H79-W319</t>
  </si>
  <si>
    <t>AGT2-IL16-2R4Q-54V4-162F</t>
  </si>
  <si>
    <t>4825-JZ61-E0A8-230W-FC59</t>
  </si>
  <si>
    <t>KJ48-14I3-A3RF-0109-2K4E</t>
  </si>
  <si>
    <t>H232-XRWC-3762-8X0S-CHIM</t>
  </si>
  <si>
    <t>ZZ2G-I903-08U2-911Y-RAL2</t>
  </si>
  <si>
    <t>KVR0-O6I8-0DA0-QM25-5106</t>
  </si>
  <si>
    <t>6RVG-C939-P22A-BIWY-IJW3</t>
  </si>
  <si>
    <t>4T4I-9XVR-79D5-AI67-4234</t>
  </si>
  <si>
    <t>SCY1-H8N8-C14T-IEN5-9FT0</t>
  </si>
  <si>
    <t>P52U-J6E8-D15J-6R67-982C</t>
  </si>
  <si>
    <t>056D-6JKT-E9F2-1O3D-AIOM</t>
  </si>
  <si>
    <t>90YR-V7YM-NZ6E-23S8-9UZV</t>
  </si>
  <si>
    <t>BO77-W8U6-9331-6D7O-C6LF</t>
  </si>
  <si>
    <t>ZPF1-ST46-F22H-05R1-9A40</t>
  </si>
  <si>
    <t>K5C1-YRGV-U51A-CK2N-10Z3</t>
  </si>
  <si>
    <t>IJ18-6MYC-59GI-0332-5735</t>
  </si>
  <si>
    <t>Z879-Q3ZY-VUQ2-467T-17YA</t>
  </si>
  <si>
    <t>DB21-8H5Q-IL92-S97Q-IQYQ</t>
  </si>
  <si>
    <t>2G42-M6Q7-1GCQ-431F-59XG</t>
  </si>
  <si>
    <t>7023-U95K-C6G7-G2BE-0MLA</t>
  </si>
  <si>
    <t>IF94-6G46-8TMH-D8V9-NGSN</t>
  </si>
  <si>
    <t>YG5J-55XX-UT3J-FT0A-KF0V</t>
  </si>
  <si>
    <t>5DPD-8D7T-1MQ1-9BN3-JMG3</t>
  </si>
  <si>
    <t>9W1I-W2FQ-SBPU-N6J2-5Y1M</t>
  </si>
  <si>
    <t>JL2J-71P6-3JN9-BHN2-5KKM</t>
  </si>
  <si>
    <t>1U19-6PZG-JB8S-R87L-XG3C</t>
  </si>
  <si>
    <t>M99S-4636-44U1-7G02-Q7NM</t>
  </si>
  <si>
    <t>AL89-WHMO-2I57-C7HP-0X3P</t>
  </si>
  <si>
    <t>1EFO-4XXL-K126-XR5D-EBD6</t>
  </si>
  <si>
    <t>267B-85Y6-3H62-HPKV-JQF4</t>
  </si>
  <si>
    <t>8UB9-UJ32-48T1-LY3V-IT54</t>
  </si>
  <si>
    <t>10MW-659Y-M410-PDC0-WG4S</t>
  </si>
  <si>
    <t>0MEE-823P-1AB9-0584-8084</t>
  </si>
  <si>
    <t>W77N-777F-EX5Z-JGKV-1PDS</t>
  </si>
  <si>
    <t>2Z0E-75FV-46SM-S9NA-7N58</t>
  </si>
  <si>
    <t>S5X2-6L0V-D7N9-0B5J-6P1X</t>
  </si>
  <si>
    <t>55EV-HR4D-1GZO-HU7N-7G91</t>
  </si>
  <si>
    <t>06Q7-0HL8-79JB-3L51-FY0R</t>
  </si>
  <si>
    <t>8641-G4V9-1YL0-Z4SU-23S2</t>
  </si>
  <si>
    <t>83KE-4A9S-W4WU-5OKP-F7QR</t>
  </si>
  <si>
    <t>NVHU-IC2J-81Z8-430M-33K9</t>
  </si>
  <si>
    <t>8Q5Y-ZUW6-75MS-KZEI-U97Q</t>
  </si>
  <si>
    <t>1T9B-3E77-5M34-1JII-I7T1</t>
  </si>
  <si>
    <t>35OT-D5Z4-HV0G-TE5H-LSTN</t>
  </si>
  <si>
    <t>E85W-440Y-ALIP-A80K-T59L</t>
  </si>
  <si>
    <t>SH26-4AQ6-61H6-NK9X-LE12</t>
  </si>
  <si>
    <t>JVLO-2F26-76XF-E596-0PWQ</t>
  </si>
  <si>
    <t>093T-W1FE-B4FL-64M0-YX1Z</t>
  </si>
  <si>
    <t>HZ18-KA76-SI9G-LZ7E-G01O</t>
  </si>
  <si>
    <t>X22Q-81I9-5F3Z-082Z-49Z8</t>
  </si>
  <si>
    <t>TCJN-FHE7-988D-441M-KT4G</t>
  </si>
  <si>
    <t>5LW7-5791-8060-U7LO-QZMD</t>
  </si>
  <si>
    <t>2Z6B-876D-696G-A0O7-623S</t>
  </si>
  <si>
    <t>2145-P2IA-600J-J5QD-T83N</t>
  </si>
  <si>
    <t>Q7XL-6O0J-T0SV-SN88-4O01</t>
  </si>
  <si>
    <t>815Y-248N-GA31-V6I5-7G8E</t>
  </si>
  <si>
    <t>5LT7-523X-5HR2-WNP5-QT3I</t>
  </si>
  <si>
    <t>BKY7-H819-661J-W9M2-02DV</t>
  </si>
  <si>
    <t>07P0-0YY3-1CWQ-1G2Z-VJGR</t>
  </si>
  <si>
    <t>G681-8UR1-FXPM-SNT0-52US</t>
  </si>
  <si>
    <t>QI9A-67VU-696Q-W9J3-A2EQ</t>
  </si>
  <si>
    <t>AC8R-RVO0-EMNN-6MME-9TBC</t>
  </si>
  <si>
    <t>EW5S-7L9E-6J6C-9MF4-BZOD</t>
  </si>
  <si>
    <t>USID-NKA3-KG1H-RH24-2BW5</t>
  </si>
  <si>
    <t>0V82-6DJN-7J68-99CS-M9V0</t>
  </si>
  <si>
    <t>P6Y0-O43H-FFA8-TCA4-K122</t>
  </si>
  <si>
    <t>5P84-SRCC-Z04V-3IAG-KQ4C</t>
  </si>
  <si>
    <t>P2XE-GX2E-60WP-43CG-T1Y2</t>
  </si>
  <si>
    <t>86TD-6C61-81D8-SW90-QWYW</t>
  </si>
  <si>
    <t>S6CG-7LXR-W50T-9VS2-CHX8</t>
  </si>
  <si>
    <t>29MI-3W40-N80J-M1JY-IV0G</t>
  </si>
  <si>
    <t>3AX3-8941-H7QA-I367-QFP4</t>
  </si>
  <si>
    <t>N6RR-7551-FS56-KFW0-9Z08</t>
  </si>
  <si>
    <t>52FK-V602-YIM6-L67Q-0K10</t>
  </si>
  <si>
    <t>W6B2-9B6W-FBP1-397W-SY25</t>
  </si>
  <si>
    <t>2NUT-D9BQ-6XVE-6OL3-2418</t>
  </si>
  <si>
    <t>R7TT-5214-53SH-4OR9-5CV4</t>
  </si>
  <si>
    <t>42HA-6183-V128-CB4D-ZUMG</t>
  </si>
  <si>
    <t>K7K6-IGSS-J981-65H8-P19X</t>
  </si>
  <si>
    <t>4726-024S-WDQ7-RSG8-849X</t>
  </si>
  <si>
    <t>JD90-9I3S-N1C1-18OX-D61C</t>
  </si>
  <si>
    <t>W3V8-GVZ2-60L1-0DT0-JZ05</t>
  </si>
  <si>
    <t>128J-MHY9-TC7C-9677-8G53</t>
  </si>
  <si>
    <t>5SRY-415Q-NNR6-W4WA-I18F</t>
  </si>
  <si>
    <t>5778-V526-Z67O-89F9-D0DH</t>
  </si>
  <si>
    <t>RH5X-7I5I-YYQ6-423U-A128</t>
  </si>
  <si>
    <t>AISA-8JDJ-8V2R-585U-7746</t>
  </si>
  <si>
    <t>8341-R974-95I2-746H-G5Y9</t>
  </si>
  <si>
    <t>8UQJ-R162-408C-Z7T4-1UZY</t>
  </si>
  <si>
    <t>3I57-38U2-1BK2-6U66-TTMU</t>
  </si>
  <si>
    <t>79GA-85A1-JP8J-BW4B-1S31</t>
  </si>
  <si>
    <t>JB81-CINU-V11E-XD38-7P14</t>
  </si>
  <si>
    <t>8Z6L-MB72-3OCV-IB70-GC0E</t>
  </si>
  <si>
    <t>Z81Q-9UVD-R274-9YII-OGDG</t>
  </si>
  <si>
    <t>1E1B-Z45V-615K-3N9O-7C93</t>
  </si>
  <si>
    <t>9274-T4X9-T711-6HS7-Z8L5</t>
  </si>
  <si>
    <t>QATX-ISNK-361K-K10W-SFLP</t>
  </si>
  <si>
    <t>C6C0-J959-1OEQ-0O0U-31DC</t>
  </si>
  <si>
    <t>UBGP-5E8E-0XCC-C75G-U8Z7</t>
  </si>
  <si>
    <t>15I3-438A-I23N-T6O1-9OE7</t>
  </si>
  <si>
    <t>V344-ARJH-V4UV-VOK7-WU49</t>
  </si>
  <si>
    <t>657Y-8M68-4N3K-P159-C2F4</t>
  </si>
  <si>
    <t>H46Z-3579-7404-9P3X-P7N2</t>
  </si>
  <si>
    <t>9NBI-4O3Q-8JVC-48D8-KW2X</t>
  </si>
  <si>
    <t>04V8-PCXV-L339-C02Q-9A8O</t>
  </si>
  <si>
    <t>SNET-E5SE-O5IF-59RA-G5F5</t>
  </si>
  <si>
    <t>8389-EV80-9VMG-IQU2-2HBY</t>
  </si>
  <si>
    <t>MV98-N920-301B-Q945-F331</t>
  </si>
  <si>
    <t>V473-9G87-1NJ7-XROL-KICD</t>
  </si>
  <si>
    <t>M51S-81D2-H6BC-8D57-90K6</t>
  </si>
  <si>
    <t>G381-K7C1-9P6J-J65M-51YS</t>
  </si>
  <si>
    <t>GI20-D6D5-BRVU-8BBR-J1Q3</t>
  </si>
  <si>
    <t>3QU5-2SNI-YML6-0SZ7-6LZ7</t>
  </si>
  <si>
    <t>VA4C-O63J-16Y0-38M2-8WIY</t>
  </si>
  <si>
    <t>2FK2-0NLN-0E47-3187-6K9Q</t>
  </si>
  <si>
    <t>20BB-U88T-Y7SD-Y565-784Y</t>
  </si>
  <si>
    <t>0492-3DOO-5RH6-6599-VGJM</t>
  </si>
  <si>
    <t>582Q-O9L4-3I74-W4BS-S1OP</t>
  </si>
  <si>
    <t>88KW-LL62-L11W-E79N-ESKW</t>
  </si>
  <si>
    <t>55OL-84TB-RV0F-R25G-8T4R</t>
  </si>
  <si>
    <t>80I0-JZ9W-YLUB-H0QN-5N3P</t>
  </si>
  <si>
    <t>69B7-85M9-I1ZF-W8A3-FI2H</t>
  </si>
  <si>
    <t>B2WN-QJ32-3S2E-2M6L-G119</t>
  </si>
  <si>
    <t>M830-GJ37-Y60Q-5930-MDZ5</t>
  </si>
  <si>
    <t>58V2-W05V-96SA-MO4V-6S1L</t>
  </si>
  <si>
    <t>5P5O-RB38-RWNF-LU5Q-0GSG</t>
  </si>
  <si>
    <t>5K4V-2SOU-94H3-YC7G-QR9Y</t>
  </si>
  <si>
    <t>X3OG-90HV-J8V9-48EE-90UK</t>
  </si>
  <si>
    <t>1KAJ-AJ16-NU31-2274-7F9Z</t>
  </si>
  <si>
    <t>WMG9-1X52-39F4-JSAR-YNPH</t>
  </si>
  <si>
    <t>W1GY-69CZ-42Q8-EODL-99WO</t>
  </si>
  <si>
    <t>73K4-TLNT-FI12-0YCP-W46S</t>
  </si>
  <si>
    <t>1ZQ1-JVZ3-Z3WL-8M57-HQ4N</t>
  </si>
  <si>
    <t>596H-29H5-ZA9K-441Y-WPO6</t>
  </si>
  <si>
    <t>0IE8-CUS1-FU8G-0ZB9-7NC7</t>
  </si>
  <si>
    <t>Q74I-A6GW-BKJG-26AB-16AZ</t>
  </si>
  <si>
    <t>3J0O-I8ZK-1296-W416-ZMYV</t>
  </si>
  <si>
    <t>DVCD-3DG3-8P9I-9QF0-D03C</t>
  </si>
  <si>
    <t>8PK7-ZF89-1PZZ-L9F4-VS5Q</t>
  </si>
  <si>
    <t>03FU-UIL9-1J1N-7GF7-C3R5</t>
  </si>
  <si>
    <t>03H0-PIJG-2611-C3N4-2K72</t>
  </si>
  <si>
    <t>6QWZ-K430-9OTO-3TI7-2HE7</t>
  </si>
  <si>
    <t>Y3V2-A67N-58T1-08G1-XB51</t>
  </si>
  <si>
    <t>66Y3-6UP9-SLQ7-5WZ5-IANE</t>
  </si>
  <si>
    <t>26GN-7N08-V90W-25XM-IZZP</t>
  </si>
  <si>
    <t>WPQA-57N1-E13T-IQ9D-MSZP</t>
  </si>
  <si>
    <t>C61T-S73N-13IS-2BO7-7G72</t>
  </si>
  <si>
    <t>670R-TVA0-4ZB1-ZBXD-3824</t>
  </si>
  <si>
    <t>1043-W3E6-70ZT-EW85-HGUL</t>
  </si>
  <si>
    <t>NY8E-738A-N9EO-7SW7-XS1X</t>
  </si>
  <si>
    <t>MJKC-68G9-29QL-997L-C9KB</t>
  </si>
  <si>
    <t>021L-Z2E5-U1X3-5FHN-5K6O</t>
  </si>
  <si>
    <t>5QZU-O616-1843-1E37-7D44</t>
  </si>
  <si>
    <t>WE05-904X-K3Q8-R1W3-3E15</t>
  </si>
  <si>
    <t>R9T0-1B04-DAYF-X36L-EXCG</t>
  </si>
  <si>
    <t>G531-26GL-002O-121C-080Y</t>
  </si>
  <si>
    <t>QOY7-7XV5-S790-8I46-2907</t>
  </si>
  <si>
    <t>14L8-5R05-E3DC-YH75-FU57</t>
  </si>
  <si>
    <t>97LO-IZTH-6805-Q8B1-Y0A3</t>
  </si>
  <si>
    <t>CI21-1YOT-A58E-UQ5Z-1GL9</t>
  </si>
  <si>
    <t>ECFW-SBJ3-Y55B-4TLM-7CNK</t>
  </si>
  <si>
    <t>9JY7-4459-793R-636V-62X2</t>
  </si>
  <si>
    <t>F94A-0S69-0450-N01B-Q7E9</t>
  </si>
  <si>
    <t>7YI9-4MYW-JGAR-GO7G-98QQ</t>
  </si>
  <si>
    <t>J84T-KEU9-9KMK-1UG1-41S3</t>
  </si>
  <si>
    <t>DLJD-18HX-IB65-T00I-L5BH</t>
  </si>
  <si>
    <t>06ER-87E4-PI8F-F5M5-WUI7</t>
  </si>
  <si>
    <t>CX20-PBC3-K3YW-8412-8567</t>
  </si>
  <si>
    <t>6J4F-MS0O-T30X-3245-096K</t>
  </si>
  <si>
    <t>J56G-9CKS-4872-9X5X-DVEN</t>
  </si>
  <si>
    <t>FP70-97XT-76VB-LRRF-U0MG</t>
  </si>
  <si>
    <t>A250-P0K6-EQE1-6CIP-5KZ7</t>
  </si>
  <si>
    <t>KF33-3GIK-4SS2-YTEH-Q39C</t>
  </si>
  <si>
    <t>259U-FSD7-6J68-VC56-N1YZ</t>
  </si>
  <si>
    <t>O078-5N6K-BB9V-T007-UW4F</t>
  </si>
  <si>
    <t>SK23-D1GL-C464-M625-610M</t>
  </si>
  <si>
    <t>177T-96F6-GFIU-JKW2-3054</t>
  </si>
  <si>
    <t>6KNO-E30N-0077-17D4-MH8F</t>
  </si>
  <si>
    <t>5RM3-YE7C-KUW2-T0K1-Q03V</t>
  </si>
  <si>
    <t>78NH-99WL-16MV-5836-6ZCX</t>
  </si>
  <si>
    <t>40E5-YIC0-X7AO-40C2-02PB</t>
  </si>
  <si>
    <t>PZ26-552X-T818-UN1S-CVPT</t>
  </si>
  <si>
    <t>4EDD-R23W-VSN1-J513-26E2</t>
  </si>
  <si>
    <t>4MGJ-M63G-KMK1-109E-5719</t>
  </si>
  <si>
    <t>4I7O-R2U0-5851-1H5W-I60O</t>
  </si>
  <si>
    <t>6T2B-GWQG-DGM6-YQBT-4366</t>
  </si>
  <si>
    <t>ETC7-F084-8A63-5VN1-0343</t>
  </si>
  <si>
    <t>3O7A-HTH1-4147-Z01H-GH0T</t>
  </si>
  <si>
    <t>9V39-44SR-8N90-35MX-481R</t>
  </si>
  <si>
    <t>XQV8-W071-895Q-CLNR-K7HA</t>
  </si>
  <si>
    <t>B94S-WUCO-VC9Z-2V1H-LC43</t>
  </si>
  <si>
    <t>E850-J25Q-03AC-9W5I-909J</t>
  </si>
  <si>
    <t>LUG3-341X-9210-4426-U2AA</t>
  </si>
  <si>
    <t>W219-N03Y-NT6U-X613-4HJ5</t>
  </si>
  <si>
    <t>1P41-O223-QBA2-8F92-L6VH</t>
  </si>
  <si>
    <t>N14L-XUK8-8I24-X8A1-NQCV</t>
  </si>
  <si>
    <t>1K1K-L1Y8-63YR-MIHJ-70QM</t>
  </si>
  <si>
    <t>9TW4-65Z4-P53R-I66J-3X9F</t>
  </si>
  <si>
    <t>2356-9D2H-CP16-9F9V-EQJP</t>
  </si>
  <si>
    <t>WRA8-AVUX-8YT5-073L-5X80</t>
  </si>
  <si>
    <t>0674-1K53-4623-2H85-PSY4</t>
  </si>
  <si>
    <t>9D0J-18U7-T4BM-ES3I-TBU3</t>
  </si>
  <si>
    <t>RR87-37QC-DP0Q-UD30-254J</t>
  </si>
  <si>
    <t>J90H-EY01-9IGU-NVQB-26Y6</t>
  </si>
  <si>
    <t>U0J4-W0W9-4U9O-IC2O-1CCA</t>
  </si>
  <si>
    <t>4DYS-7149-503V-X822-7093</t>
  </si>
  <si>
    <t>JX3Q-7046-9G9I-LEIL-7R24</t>
  </si>
  <si>
    <t>AKQT-O2ZD-6VL9-1K56-602F</t>
  </si>
  <si>
    <t>3F4A-K40P-UEU4-FW36-T2WE</t>
  </si>
  <si>
    <t>1P06-1XZY-R536-0CL2-4EX8</t>
  </si>
  <si>
    <t>FBH9-DB2Z-2I59-1G7S-LHH0</t>
  </si>
  <si>
    <t>7X6F-D4TD-H0BJ-FEV2-729T</t>
  </si>
  <si>
    <t>1PC3-MCN4-M496-A0P4-OAW7</t>
  </si>
  <si>
    <t>U63O-97D6-62Y1-D0OK-47C6</t>
  </si>
  <si>
    <t>A68T-0634-4B07-5635-HFLY</t>
  </si>
  <si>
    <t>2Q54-TW70-GH40-R8ET-SE44</t>
  </si>
  <si>
    <t>FD95-LU9D-BJK0-SIJO-NZ91</t>
  </si>
  <si>
    <t>J946-7CO0-4Y26-UFZH-86N3</t>
  </si>
  <si>
    <t>42A1-1OY8-K730-MAVY-QH6O</t>
  </si>
  <si>
    <t>481G-E43S-25H3-27V9-XLAW</t>
  </si>
  <si>
    <t>VIC3-7706-Q8H4-NG9M-AE5M</t>
  </si>
  <si>
    <t>X8LJ-MR1Z-0VYP-7Q79-S6HA</t>
  </si>
  <si>
    <t>EWYN-I1OI-8Y52-797Z-UQVA</t>
  </si>
  <si>
    <t>YD2B-A25F-89Z2-5OAW-G3CR</t>
  </si>
  <si>
    <t>F5SV-5X02-4T90-X0PC-V1XM</t>
  </si>
  <si>
    <t>ODZX-153Z-0Z04-E648-0067</t>
  </si>
  <si>
    <t>P37H-A80U-H2CT-0EP5-9505</t>
  </si>
  <si>
    <t>T32H-T138-17I8-87CJ-15SM</t>
  </si>
  <si>
    <t>5AS5-ZE5F-6YH9-L5TM-Q778</t>
  </si>
  <si>
    <t>65SP-1R9N-1299-4667-BF23</t>
  </si>
  <si>
    <t>R78T-TR02-R7K4-Y58G-8EX1</t>
  </si>
  <si>
    <t>G9GD-ADI9-26G0-4J70-91NT</t>
  </si>
  <si>
    <t>2M6Q-O328-538G-IXG9-583V</t>
  </si>
  <si>
    <t>7XC3-L6G3-382Z-G16F-591S</t>
  </si>
  <si>
    <t>GY57-JU41-J404-B6BS-M72X</t>
  </si>
  <si>
    <t>8881-O34H-BWMR-4ZXU-8V58</t>
  </si>
  <si>
    <t>BNQK-7L80-HRP7-32GC-8RM5</t>
  </si>
  <si>
    <t>FXNA-8PLW-5H91-WVPR-P88X</t>
  </si>
  <si>
    <t>7H3L-T0X8-5P8E-265D-RI34</t>
  </si>
  <si>
    <t>8885-UW90-45UW-G924-UWUW</t>
  </si>
  <si>
    <t>CYI8-BV6R-982R-48VB-P57P</t>
  </si>
  <si>
    <t>8430-A8KI-9567-PEZB-XGMI</t>
  </si>
  <si>
    <t>00L6-40G8-2353-WLCQ-7H5B</t>
  </si>
  <si>
    <t>J4VJ-U0V2-WHSO-C28V-8E7R</t>
  </si>
  <si>
    <t>EWO9-34WZ-H5N6-05HI-79GY</t>
  </si>
  <si>
    <t>H313-143T-X3CN-R81X-552Z</t>
  </si>
  <si>
    <t>4V3T-N443-N44J-VOMO-W5BO</t>
  </si>
  <si>
    <t>MPQI-7KQ4-JTP7-UN5K-3RR1</t>
  </si>
  <si>
    <t>3428-4TRI-HP49-JCMY-264J</t>
  </si>
  <si>
    <t>32SZ-6JLU-39D2-8953-XZK8</t>
  </si>
  <si>
    <t>3Q73-9U7A-0DLD-E8V6-9612</t>
  </si>
  <si>
    <t>FU4R-8RY1-ZRX9-PDF3-E5WU</t>
  </si>
  <si>
    <t>UC0S-X4O3-5SJP-E140-6CSU</t>
  </si>
  <si>
    <t>XL64-7557-AWC1-W830-562Z</t>
  </si>
  <si>
    <t>MY47-7Q86-34TT-MOL6-757O</t>
  </si>
  <si>
    <t>744N-T794-F0M9-5B16-NS5L</t>
  </si>
  <si>
    <t>J5N6-S597-C060-LO48-84R9</t>
  </si>
  <si>
    <t>90Q9-NUK6-533N-05W5-4Q01</t>
  </si>
  <si>
    <t>C00K-4E30-112D-AXXS-5OG3</t>
  </si>
  <si>
    <t>AMZ5-2R33-5V06-T1WR-7102</t>
  </si>
  <si>
    <t>B3W0-5NX8-2OOQ-16Q0-YTOK</t>
  </si>
  <si>
    <t>QK3M-RBXT-12A5-LECV-TXXU</t>
  </si>
  <si>
    <t>6L0B-N54B-9B8N-8884-XHL3</t>
  </si>
  <si>
    <t>BZZ1-5C6P-85X0-6UJC-547G</t>
  </si>
  <si>
    <t>ORF0-K0S7-2PRF-WM63-4XF7</t>
  </si>
  <si>
    <t>J530-Y59D-X235-IUB7-EALA</t>
  </si>
  <si>
    <t>10K4-7QQB-4305-I9K1-OM5D</t>
  </si>
  <si>
    <t>0G8P-H6IY-8R7K-E937-2X0C</t>
  </si>
  <si>
    <t>9WVO-TC34-FAOD-177M-D73D</t>
  </si>
  <si>
    <t>QJFX-69E9-8933-4TCE-8O16</t>
  </si>
  <si>
    <t>KDNN-2HW8-6Q2W-NU2W-TK1M</t>
  </si>
  <si>
    <t>82H7-6K70-48UE-0QRB-JJA2</t>
  </si>
  <si>
    <t>Q5L2-KWXU-0N69-0X39-17Z3</t>
  </si>
  <si>
    <t>YXY2-5YTA-09PG-QCC4-1260</t>
  </si>
  <si>
    <t>WM0K-X2N6-2LZT-0S7H-437S</t>
  </si>
  <si>
    <t>PVRQ-0IW1-G71C-26U9-G27R</t>
  </si>
  <si>
    <t>3W2L-J238-E8RE-20AB-2O7S</t>
  </si>
  <si>
    <t>Y8WZ-K4X0-5Z4D-U58M-2459</t>
  </si>
  <si>
    <t>6V7B-K93E-7E20-51N1-WDKS</t>
  </si>
  <si>
    <t>48ID-WI08-FCO9-93SX-2RXZ</t>
  </si>
  <si>
    <t>0UU0-F6RZ-5I43-Q17P-HO45</t>
  </si>
  <si>
    <t>01MX-G08R-UF7B-4MMY-UT1U</t>
  </si>
  <si>
    <t>S0Z1-9IF4-6ZCZ-A817-2Y6N</t>
  </si>
  <si>
    <t>16D8-4F03-EM55-2AK6-RJI6</t>
  </si>
  <si>
    <t>J92V-8L3T-5H77-GE51-MN64</t>
  </si>
  <si>
    <t>LYX0-5PW4-4722-72LD-W708</t>
  </si>
  <si>
    <t>4E20-5N0J-RP23-YV57-88RI</t>
  </si>
  <si>
    <t>91NE-KM7P-46J6-R059-3NDI</t>
  </si>
  <si>
    <t>UF3T-DD30-6243-GNS2-372A</t>
  </si>
  <si>
    <t>86UK-EL6J-505N-L1D2-79GG</t>
  </si>
  <si>
    <t>476E-7FQ6-O37A-UR41-Q2XZ</t>
  </si>
  <si>
    <t>L9V5-ETME-4M0H-S2JU-78BA</t>
  </si>
  <si>
    <t>0U1M-C8X5-TQFC-IZC1-U1M8</t>
  </si>
  <si>
    <t>G0WJ-GB87-94D9-UDY3-3M67</t>
  </si>
  <si>
    <t>301E-6S90-Z14C-03O0-A2KB</t>
  </si>
  <si>
    <t>L187-X15Q-3UEM-8K45-R095</t>
  </si>
  <si>
    <t>Y2P4-49A8-6708-L689-YMG3</t>
  </si>
  <si>
    <t>43A8-ZVI1-354K-J2F7-1TA8</t>
  </si>
  <si>
    <t>F9PZ-XRPE-9XS3-93P7-4JLO</t>
  </si>
  <si>
    <t>1HY5-3X6T-353P-6TLQ-2332</t>
  </si>
  <si>
    <t>4T87-391V-967U-0LKX-TIFQ</t>
  </si>
  <si>
    <t>576I-ER69-T38U-QDFE-CKY3</t>
  </si>
  <si>
    <t>H3ZO-PJM1-5YRO-2ZYD-8R2H</t>
  </si>
  <si>
    <t>53L8-14SA-9438-R0I8-8GR5</t>
  </si>
  <si>
    <t>07C7-89WT-03O3-9658-JT5A</t>
  </si>
  <si>
    <t>E5GB-8UX1-N9J6-L1N3-WAXF</t>
  </si>
  <si>
    <t>1OYQ-F5J5-6553-W596-6JVY</t>
  </si>
  <si>
    <t>3VLI-V87R-64MV-60A4-WPG1</t>
  </si>
  <si>
    <t>PA42-43V5-JIS9-C0D1-G366</t>
  </si>
  <si>
    <t>I88L-XD8Y-524Z-52TO-12N1</t>
  </si>
  <si>
    <t>57PN-BEZB-41QZ-E6VH-T060</t>
  </si>
  <si>
    <t>4Y29-V3NE-OU68-5AC4-RLK0</t>
  </si>
  <si>
    <t>BFQW-4L4B-3818-85BC-85G5</t>
  </si>
  <si>
    <t>ZN2U-C242-D31V-6M1X-7175</t>
  </si>
  <si>
    <t>73SM-TN26-9Q41-9P45-5R2W</t>
  </si>
  <si>
    <t>Q859-00I4-09DX-K85Z-BW93</t>
  </si>
  <si>
    <t>0T86-5P8K-U8C6-8048-DVM5</t>
  </si>
  <si>
    <t>JM1E-8QN3-7191-HNOR-S7K6</t>
  </si>
  <si>
    <t>E3KV-7BOQ-T1AI-JOV7-12W4</t>
  </si>
  <si>
    <t>XT33-CS3G-2Z60-YPN7-YLS5</t>
  </si>
  <si>
    <t>G58L-775T-NT3Q-02DI-5TDW</t>
  </si>
  <si>
    <t>BHYG-V6X4-37TN-ES3F-204B</t>
  </si>
  <si>
    <t>Z261-3V39-19CP-0H14-2AE4</t>
  </si>
  <si>
    <t>PT24-HXQ3-TO3G-7645-C5Y3</t>
  </si>
  <si>
    <t>F0ND-3KRZ-V1C8-73H9-AS55</t>
  </si>
  <si>
    <t>QFME-3NI3-YKX1-PM5Z-069L</t>
  </si>
  <si>
    <t>T8GZ-DZ74-79E4-0O79-7M73</t>
  </si>
  <si>
    <t>K49B-5TP8-0E32-GR1V-P420</t>
  </si>
  <si>
    <t>J65O-DJS2-67U7-Y910-1UI9</t>
  </si>
  <si>
    <t>IESW-7C17-4967-V913-SR8E</t>
  </si>
  <si>
    <t>9K1A-0T4R-N7EC-F3Y4-43IA</t>
  </si>
  <si>
    <t>K28W-873S-6477-O6IM-1099</t>
  </si>
  <si>
    <t>0VHQ-MF3K-V7OK-3206-4JES</t>
  </si>
  <si>
    <t>V8V8-6885-U0PY-FF8L-W51T</t>
  </si>
  <si>
    <t>5M92-ICUS-3VR5-3578-7WEF</t>
  </si>
  <si>
    <t>CCV1-1V87-99Q1-5NO6-X7LO</t>
  </si>
  <si>
    <t>1MVZ-SL1N-JO91-9LC6-5T3T</t>
  </si>
  <si>
    <t>R68J-CTKV-QMZ9-30CE-X3Q5</t>
  </si>
  <si>
    <t>TD1K-6V98-VQ52-KN8L-581N</t>
  </si>
  <si>
    <t>9348-33OM-4V9U-7Q81-0F37</t>
  </si>
  <si>
    <t>D927-3567-5X03-QKI3-G622</t>
  </si>
  <si>
    <t>CLMM-751V-GS24-4J78-01MF</t>
  </si>
  <si>
    <t>6D80-26X0-2M9C-4J6M-0JRW</t>
  </si>
  <si>
    <t>5R55-M0A8-0ML2-D98G-P5L0</t>
  </si>
  <si>
    <t>SF0Y-704L-LYKQ-M8U1-SO10</t>
  </si>
  <si>
    <t>Z13X-MP28-14MO-41FX-X20T</t>
  </si>
  <si>
    <t>O2WD-5UIO-C5MF-D3JU-DTY5</t>
  </si>
  <si>
    <t>X0FX-2Y86-B6F3-8AQQ-S6L5</t>
  </si>
  <si>
    <t>5T3U-707V-M89K-9LE1-4Z62</t>
  </si>
  <si>
    <t>V3U4-C4XQ-YJI3-829X-S120</t>
  </si>
  <si>
    <t>RG9V-ZORG-FW50-8712-EF3M</t>
  </si>
  <si>
    <t>4L7J-RXU6-9Q3R-DG5M-0B1C</t>
  </si>
  <si>
    <t>W1QT-TP63-8S12-591N-Y2W7</t>
  </si>
  <si>
    <t>CWQL-9031-5UC9-E5D5-97T1</t>
  </si>
  <si>
    <t>3161-A2I4-3AAV-81ZV-LD73</t>
  </si>
  <si>
    <t>431J-120L-XJO2-7UR9-A7C0</t>
  </si>
  <si>
    <t>1K0K-0762-MQ82-VE71-6O35</t>
  </si>
  <si>
    <t>P724-1Q56-4722-IRYN-1OBX</t>
  </si>
  <si>
    <t>B6J9-L1FX-9P95-R2HW-QNH5</t>
  </si>
  <si>
    <t>MSL4-PP49-342J-Q795-0PT5</t>
  </si>
  <si>
    <t>1VCD-HLIP-Z7Z0-9WSM-46I7</t>
  </si>
  <si>
    <t>NONY-720X-M62G-1M02-W6RM</t>
  </si>
  <si>
    <t>1OTF-XD2L-K94Z-N041-343P</t>
  </si>
  <si>
    <t>RUW9-42F9-Y09T-W8FB-D70H</t>
  </si>
  <si>
    <t>178F-14CT-H045-4Q88-G302</t>
  </si>
  <si>
    <t>13GR-121R-804Z-IPZ0-ORFR</t>
  </si>
  <si>
    <t>5RH6-8504-4535-W099-W445</t>
  </si>
  <si>
    <t>Y354-549D-3N42-AY82-T6O5</t>
  </si>
  <si>
    <t>U9YN-Z9FO-6JEW-86T3-U6VG</t>
  </si>
  <si>
    <t>33Y0-SAE2-ADG9-6ZJ4-60J5</t>
  </si>
  <si>
    <t>93B7-XK9T-JXH1-315X-Y2OK</t>
  </si>
  <si>
    <t>YZU0-41TN-36F5-5LOR-738X</t>
  </si>
  <si>
    <t>OFYD-HFYZ-2016-U0O6-73WP</t>
  </si>
  <si>
    <t>QXXA-8216-QYXE-RT3J-UIGB</t>
  </si>
  <si>
    <t>4X9X-B1WT-32F4-3G35-1014</t>
  </si>
  <si>
    <t>G3E9-UXH8-PH72-H47B-6Y8T</t>
  </si>
  <si>
    <t>02RL-8VR2-9S1W-K515-6WA1</t>
  </si>
  <si>
    <t>00GS-RC94-U986-62RF-86FL</t>
  </si>
  <si>
    <t>JJZR-1Q34-1O22-ECC4-3623</t>
  </si>
  <si>
    <t>L9X1-J6MJ-14V2-001I-0SXG</t>
  </si>
  <si>
    <t>64V1-46DN-E81V-5K1L-82AR</t>
  </si>
  <si>
    <t>U2MW-C6I7-4U7B-EJ96-Q8WB</t>
  </si>
  <si>
    <t>43JG-7G99-2ZVF-07S2-I94Q</t>
  </si>
  <si>
    <t>IOFA-1VW3-1E4N-3KKU-MH30</t>
  </si>
  <si>
    <t>7A84-KK65-5BCV-WA91-T028</t>
  </si>
  <si>
    <t>0OC7-NQS8-66GS-0868-76LP</t>
  </si>
  <si>
    <t>99MX-71TJ-6M5V-H529-959F</t>
  </si>
  <si>
    <t>071Q-ZEGD-42Q7-R1RF-7C51</t>
  </si>
  <si>
    <t>XNPI-YJ12-6A07-89M1-5Z73</t>
  </si>
  <si>
    <t>8DYE-N63Z-F068-E5T1-2S71</t>
  </si>
  <si>
    <t>53HM-UWI9-3Q52-W5PL-Y167</t>
  </si>
  <si>
    <t>FW47-916K-6655-7Q2M-3C2Z</t>
  </si>
  <si>
    <t>KDEZ-9R29-NTH0-O0WR-WWH7</t>
  </si>
  <si>
    <t>63K0-0167-811H-8KSC-3E89</t>
  </si>
  <si>
    <t>Q9WS-5GM1-1445-0SX7-YVGV</t>
  </si>
  <si>
    <t>23D7-0W3E-94LJ-V69W-H049</t>
  </si>
  <si>
    <t>X0XW-19ZI-93W4-XDV1-87D6</t>
  </si>
  <si>
    <t>I6GD-91T4-1K94-50OI-8637</t>
  </si>
  <si>
    <t>JC1R-7N7H-C13Q-FLNA-8OCN</t>
  </si>
  <si>
    <t>E816-43D6-CP7I-I5I4-X6WJ</t>
  </si>
  <si>
    <t>J301-29K0-LZ5W-JYI1-G1N4</t>
  </si>
  <si>
    <t>G9S7-S479-1D4P-NW6I-C468</t>
  </si>
  <si>
    <t>WQ4X-6CQ7-7TBM-S0D0-C8JE</t>
  </si>
  <si>
    <t>JK4T-GZB8-KR24-Y9ZQ-922F</t>
  </si>
  <si>
    <t>9SWS-49D9-MLIH-72H8-4H76</t>
  </si>
  <si>
    <t>4271-G4O3-G5ET-UFQQ-3B2D</t>
  </si>
  <si>
    <t>9V5I-6110-K6KE-H30T-O3HX</t>
  </si>
  <si>
    <t>4SU0-753E-231O-74FO-44K4</t>
  </si>
  <si>
    <t>G2O4-E9L9-3A35-5SR3-MV83</t>
  </si>
  <si>
    <t>95VS-57DU-FUTH-YF7F-8L43</t>
  </si>
  <si>
    <t>R4UY-0SDU-64Y3-7Y6D-2XN5</t>
  </si>
  <si>
    <t>D646-X539-78AW-SD7Q-AH9V</t>
  </si>
  <si>
    <t>05IF-65NL-Z77R-9YI4-8764</t>
  </si>
  <si>
    <t>23A2-49KG-1HCE-1559-9GU8</t>
  </si>
  <si>
    <t>1SYL-PHBZ-A85T-K6G6-W99A</t>
  </si>
  <si>
    <t>481J-0BW0-Q79K-6FP3-5RCN</t>
  </si>
  <si>
    <t>3400-8YVL-B7H6-53LE-9J3W</t>
  </si>
  <si>
    <t>668S-IAC1-DA6M-N3J1-7HAD</t>
  </si>
  <si>
    <t>4JB0-ILWQ-579D-3486-FEZ1</t>
  </si>
  <si>
    <t>6WSS-TQ11-X9C0-TAW8-2OS6</t>
  </si>
  <si>
    <t>Z1Q1-2M33-GMB6-GU71-E502</t>
  </si>
  <si>
    <t>PK69-PP00-H37W-0M27-7J3O</t>
  </si>
  <si>
    <t>D38I-9358-8AVS-N0Z4-L8V3</t>
  </si>
  <si>
    <t>5W16-OE9X-8799-2J8P-2Q63</t>
  </si>
  <si>
    <t>W73M-4777-1068-XKL7-06VI</t>
  </si>
  <si>
    <t>N23V-OCJM-4U49-VNAR-587T</t>
  </si>
  <si>
    <t>679C-8053-0L06-DAOM-3SCC</t>
  </si>
  <si>
    <t>YR29-50RO-290O-N8ZS-2MUM</t>
  </si>
  <si>
    <t>960F-73T3-D0B5-JSQP-3ATX</t>
  </si>
  <si>
    <t>2047-87U7-9IKV-54KV-78YD</t>
  </si>
  <si>
    <t>7641-2LA2-0K94-S62W-85R7</t>
  </si>
  <si>
    <t>8101-199Q-79H5-3NVY-R5FU</t>
  </si>
  <si>
    <t>8270-24SH-J277-8302-2993</t>
  </si>
  <si>
    <t>AGW7-2D8I-YBP6-9VE6-M1M3</t>
  </si>
  <si>
    <t>TXG0-Z4U8-UVPN-0K69-2QLS</t>
  </si>
  <si>
    <t>4H0E-7918-JY3M-J1O2-Y348</t>
  </si>
  <si>
    <t>06HL-2PZ3-D3NM-G18Q-2P28</t>
  </si>
  <si>
    <t>E0E3-9SG7-OZ38-Q3D8-7S13</t>
  </si>
  <si>
    <t>8R04-4U3J-9OG7-T823-WQ79</t>
  </si>
  <si>
    <t>X608-52R6-2J2M-XFFI-8IJK</t>
  </si>
  <si>
    <t>JBOO-TJ35-DJ8Q-TJS9-K9F9</t>
  </si>
  <si>
    <t>VS04-3MT2-3DO5-WVM1-8EP5</t>
  </si>
  <si>
    <t>2462-54VR-1248-YJ5X-6312</t>
  </si>
  <si>
    <t>7P05-G1JG-J873-SE85-5N4C</t>
  </si>
  <si>
    <t>OCEY-S814-97TD-QN0Z-A7HX</t>
  </si>
  <si>
    <t>T735-99RK-64SV-MU40-P58H</t>
  </si>
  <si>
    <t>X4HS-6H7R-5337-7PVD-G805</t>
  </si>
  <si>
    <t>3J7U-RUF7-41N7-5U0B-AM30</t>
  </si>
  <si>
    <t>7365-702K-XM70-15Z5-1TEY</t>
  </si>
  <si>
    <t>J4SG-3DG4-79OY-1N93-37N5</t>
  </si>
  <si>
    <t>3G7V-0391-9348-57U3-0CKV</t>
  </si>
  <si>
    <t>X08U-O943-3985-P59D-5LN6</t>
  </si>
  <si>
    <t>QDDJ-K5K6-3412-EG06-5M1Z</t>
  </si>
  <si>
    <t>YUGV-RXKN-3YC7-S210-GB2C</t>
  </si>
  <si>
    <t>7GE7-A9LI-832R-NMTR-0494</t>
  </si>
  <si>
    <t>01O6-WKPT-QOXO-YQDM-6M79</t>
  </si>
  <si>
    <t>642I-KNUT-41W4-JBP3-WJ4K</t>
  </si>
  <si>
    <t>7121-BV3N-Q13Z-R7T1-X7Q2</t>
  </si>
  <si>
    <t>802U-2CDJ-48L5-JU5M-2NC0</t>
  </si>
  <si>
    <t>FEF9-237F-1W7C-O8Q0-O1XJ</t>
  </si>
  <si>
    <t>Z2EB-AY28-8628-5925-N0C5</t>
  </si>
  <si>
    <t>403H-OMMK-KGU6-Q82M-8O7L</t>
  </si>
  <si>
    <t>D2LG-2HLI-Q58C-IDA4-ZS1N</t>
  </si>
  <si>
    <t>510E-1CUO-IVS3-D018-MEF7</t>
  </si>
  <si>
    <t>02UM-QL52-0D71-3639-3TBM</t>
  </si>
  <si>
    <t>GBCN-W324-7PL4-S81G-5BZD</t>
  </si>
  <si>
    <t>4Z74-XMPS-54EO-J68D-521V</t>
  </si>
  <si>
    <t>P290-420K-VE1B-9SQ0-X4O5</t>
  </si>
  <si>
    <t>586D-VCG1-3240-V38O-X7IN</t>
  </si>
  <si>
    <t>S03P-K2K7-7R95-CE66-R7V7</t>
  </si>
  <si>
    <t>LH84-ZJBV-V908-K976-G6DF</t>
  </si>
  <si>
    <t>0H20-K4HH-G624-ODBB-7HEZ</t>
  </si>
  <si>
    <t>7XJ4-5HF7-4431-7AGR-0GFS</t>
  </si>
  <si>
    <t>2394-6856-1UGC-DI83-2BQB</t>
  </si>
  <si>
    <t>5082-9M3G-1161-761N-01IL</t>
  </si>
  <si>
    <t>082V-A974-RRP2-2H77-2QM8</t>
  </si>
  <si>
    <t>F07Z-1D7P-YE1C-5W30-S03R</t>
  </si>
  <si>
    <t>S382-MWW2-OG92-KCR8-94VT</t>
  </si>
  <si>
    <t>SDH7-0L2A-C7JL-2174-SNQG</t>
  </si>
  <si>
    <t>8RJA-ABK2-3731-NED6-W687</t>
  </si>
  <si>
    <t>558V-J10C-C06F-M9OE-5L2N</t>
  </si>
  <si>
    <t>3Z64-4DU6-A29N-1A2L-G03T</t>
  </si>
  <si>
    <t>9212-7B07-B605-3D2I-N0RF</t>
  </si>
  <si>
    <t>8VOS-DB7H-MFX0-7VGM-9372</t>
  </si>
  <si>
    <t>U56K-U39W-PGHL-DN69-7APN</t>
  </si>
  <si>
    <t>X1BU-41F7-K558-JDX0-0ZGG</t>
  </si>
  <si>
    <t>13D2-RF03-EO0I-M754-218A</t>
  </si>
  <si>
    <t>9YMW-IK02-E390-FZ82-N628</t>
  </si>
  <si>
    <t>W1P3-1N9M-CWI0-1M3W-77D4</t>
  </si>
  <si>
    <t>8QR3-Y53B-95G5-QZ61-T70B</t>
  </si>
  <si>
    <t>Q595-B3K2-YQP4-74BK-259R</t>
  </si>
  <si>
    <t>2H6P-C6N6-XY79-2FN2-32Y4</t>
  </si>
  <si>
    <t>7HQ5-2979-7429-9KD8-DY10</t>
  </si>
  <si>
    <t>Q7Y0-1N0L-E6TD-06CB-B9BE</t>
  </si>
  <si>
    <t>M4XL-3W64-H5W6-4HW8-K6M3</t>
  </si>
  <si>
    <t>83MW-WUDA-2WC5-781R-CP2R</t>
  </si>
  <si>
    <t>TIJR-W2G3-6HR3-XFXN-MHJ0</t>
  </si>
  <si>
    <t>B0OI-VUS7-MY82-230R-6K71</t>
  </si>
  <si>
    <t>R4V2-O66W-A9MA-4L4E-23CW</t>
  </si>
  <si>
    <t>5GSS-EHTU-E8V9-EE11-HM29</t>
  </si>
  <si>
    <t>C13W-C98P-9J59-266A-356O</t>
  </si>
  <si>
    <t>0DK4-B6VK-2024-1SV7-ZCK7</t>
  </si>
  <si>
    <t>J94I-ZWW2-8WB1-G845-QBBJ</t>
  </si>
  <si>
    <t>0FP7-A7W7-RQK5-CZ6J-6639</t>
  </si>
  <si>
    <t>O1D7-14KG-R2MM-YI1Q-3ZKY</t>
  </si>
  <si>
    <t>B512-123Y-XOYD-DJHD-1RZW</t>
  </si>
  <si>
    <t>X2UM-F2E3-CCMQ-028V-ET12</t>
  </si>
  <si>
    <t>649H-YK16-ZW8J-YZNN-U81F</t>
  </si>
  <si>
    <t>29I5-1629-WY9Y-T4J3-Z862</t>
  </si>
  <si>
    <t>4UJU-H085-75SF-7YSH-VT19</t>
  </si>
  <si>
    <t>8L2Z-V18G-AI10-G3SN-6NE6</t>
  </si>
  <si>
    <t>TFKY-KOEK-6L8E-2K35-9SP7</t>
  </si>
  <si>
    <t>ST8G-61N3-R472-UY2C-P86F</t>
  </si>
  <si>
    <t>H0UT-Q0CO-ZCTM-136U-0J8R</t>
  </si>
  <si>
    <t>1W65-HTS8-1B87-Z94T-05K4</t>
  </si>
  <si>
    <t>73K1-FQC1-HN03-2E27-ZK4Y</t>
  </si>
  <si>
    <t>1454-0CZF-T685-72QY-IW0W</t>
  </si>
  <si>
    <t>R27A-C19N-8J3L-7521-H9JA</t>
  </si>
  <si>
    <t>0HL0-349E-6X4S-LF38-K442</t>
  </si>
  <si>
    <t>665L-1EAW-68ME-CW6S-26E2</t>
  </si>
  <si>
    <t>566A-Y7P5-O1G2-O8RK-G4IE</t>
  </si>
  <si>
    <t>7B6C-XM1T-3575-NYYQ-638Y</t>
  </si>
  <si>
    <t>W2GY-9TIU-IEU4-H54S-1758</t>
  </si>
  <si>
    <t>IR21-196F-ZQ72-T4XD-8219</t>
  </si>
  <si>
    <t>J891-9RVM-92Q8-03IR-288J</t>
  </si>
  <si>
    <t>T11T-841I-2GN5-N0B6-S9DU</t>
  </si>
  <si>
    <t>S8FO-NEL9-N6Q8-6IU2-POLE</t>
  </si>
  <si>
    <t>83UF-X41K-41V5-08SE-LZ52</t>
  </si>
  <si>
    <t>3ROQ-39Q9-WVWX-TX8A-D381</t>
  </si>
  <si>
    <t>88O5-B272-RK64-FKB3-3PZT</t>
  </si>
  <si>
    <t>ND4B-VI61-S631-O684-SP4K</t>
  </si>
  <si>
    <t>293E-G5OW-8ZW6-26XU-SQ6D</t>
  </si>
  <si>
    <t>165J-6AD2-863P-0APF-2866</t>
  </si>
  <si>
    <t>518F-8P73-267A-E57V-S274</t>
  </si>
  <si>
    <t>70HD-G100-M611-LB9L-RWG7</t>
  </si>
  <si>
    <t>EQ66-7U8Z-2359-87EC-5OXO</t>
  </si>
  <si>
    <t>9215-529D-7V1M-V42D-JSY9</t>
  </si>
  <si>
    <t>7Q77-G25X-H27C-SK8G-2L19</t>
  </si>
  <si>
    <t>610R-BRU1-0Y1B-8N6G-VSY1</t>
  </si>
  <si>
    <t>2110-VUGY-GE4L-W2TR-Y3ZN</t>
  </si>
  <si>
    <t>IYF8-2T2M-I514-0GFP-J89C</t>
  </si>
  <si>
    <t>5G43-DEMQ-X72V-786B-Q019</t>
  </si>
  <si>
    <t>168I-29X8-03AB-7YXL-L0F3</t>
  </si>
  <si>
    <t>762L-7133-GW5E-ZZ5P-E100</t>
  </si>
  <si>
    <t>4211-9975-1S71-YE7S-9EA7</t>
  </si>
  <si>
    <t>M67T-5XM9-XE57-EBLW-U80N</t>
  </si>
  <si>
    <t>51UL-581I-LSS3-A2TX-TO66</t>
  </si>
  <si>
    <t>DN48-MB80-H3YM-VF1X-G1DQ</t>
  </si>
  <si>
    <t>BPBR-CR38-6069-WO82-XT7D</t>
  </si>
  <si>
    <t>562B-AHRT-0B96-64H7-69SX</t>
  </si>
  <si>
    <t>VCW3-S827-658P-7K9A-0QBL</t>
  </si>
  <si>
    <t>0L61-RP54-ZHX8-00W7-Y3GA</t>
  </si>
  <si>
    <t>543X-H8J1-U604-E963-7G19</t>
  </si>
  <si>
    <t>U5Q0-XGY7-6FK3-6BF2-Q5KB</t>
  </si>
  <si>
    <t>0YF4-U4WV-850G-IB30-0300</t>
  </si>
  <si>
    <t>67YP-2E5T-7M17-D5W3-BF0Q</t>
  </si>
  <si>
    <t>WDG0-SH27-OJC8-31R2-VXLD</t>
  </si>
  <si>
    <t>ZI89-K3V6-ZH30-I3RK-G271</t>
  </si>
  <si>
    <t>N6C1-S2GT-WBTH-BV56-40R1</t>
  </si>
  <si>
    <t>81M4-XCFE-5L6S-72L8-1Z5C</t>
  </si>
  <si>
    <t>BD50-9V76-JQ00-5J7S-7XMU</t>
  </si>
  <si>
    <t>I5Y7-47VL-MD9Z-B6DX-R88B</t>
  </si>
  <si>
    <t>N5X6-85D7-W79V-IW59-3VV4</t>
  </si>
  <si>
    <t>44IW-QXFH-5CC5-OUT2-8AZS</t>
  </si>
  <si>
    <t>PWY1-HIK5-MKI4-ANKU-MO42</t>
  </si>
  <si>
    <t>M2L7-33M5-4SE4-UVCJ-W1R3</t>
  </si>
  <si>
    <t>C2M2-39R1-814C-70B5-ZLF2</t>
  </si>
  <si>
    <t>002U-9181-9K2H-560R-YKB7</t>
  </si>
  <si>
    <t>U104-8T5Q-JJ4R-QH0M-PZ60</t>
  </si>
  <si>
    <t>EOF3-8XP6-0409-L02K-7366</t>
  </si>
  <si>
    <t>B0SR-J6O1-C866-B448-6BB3</t>
  </si>
  <si>
    <t>2NQC-74UF-8J89-35N6-JIC5</t>
  </si>
  <si>
    <t>L780-HGXI-BG8O-9242-U46V</t>
  </si>
  <si>
    <t>2U3C-T9PL-O298-7JO0-6A2X</t>
  </si>
  <si>
    <t>PUR9-ROUT-0P4K-5323-8944</t>
  </si>
  <si>
    <t>8RG3-V200-QO59-WQ66-3FK7</t>
  </si>
  <si>
    <t>6076-2FU6-KD9B-251L-OP86</t>
  </si>
  <si>
    <t>DIFF-5HZ0-50N5-Y65G-GQ79</t>
  </si>
  <si>
    <t>JI1P-07M6-Z80R-R8EK-86GK</t>
  </si>
  <si>
    <t>5OE8-Q5U9-I475-B4D2-7976</t>
  </si>
  <si>
    <t>68N2-88R5-61MY-210V-PX8F</t>
  </si>
  <si>
    <t>8AO2-9XQ1-ECH0-R65B-4LO5</t>
  </si>
  <si>
    <t>4BH2-2X8V-F852-O0G5-XX5L</t>
  </si>
  <si>
    <t>W7W0-05ZJ-K633-LH00-67K3</t>
  </si>
  <si>
    <t>SKW1-FWAN-NEC7-B0K4-AI0O</t>
  </si>
  <si>
    <t>VU4Y-8634-8I1D-P609-3Y91</t>
  </si>
  <si>
    <t>8166-R4UH-OPXG-O71Q-8EJ1</t>
  </si>
  <si>
    <t>7758-3384-DDKZ-6F78-1W9A</t>
  </si>
  <si>
    <t>21BF-8667-KNP1-VI0A-O4NF</t>
  </si>
  <si>
    <t>4WIV-Z625-853P-30MM-HO9X</t>
  </si>
  <si>
    <t>U5FR-NP3P-IOPF-T525-X8Z6</t>
  </si>
  <si>
    <t>54US-5G64-H27P-3BU6-3XLI</t>
  </si>
  <si>
    <t>L4I8-X90R-0CKA-8T36-89F9</t>
  </si>
  <si>
    <t>Q35R-6M1X-7TQ8-PLGB-LM75</t>
  </si>
  <si>
    <t>JEL7-Z0E8-XB34-ZH51-UU4F</t>
  </si>
  <si>
    <t>CLNP-NXN6-U9BD-4U2K-3WEL</t>
  </si>
  <si>
    <t>3AFY-T0EW-9J48-6S8K-2621</t>
  </si>
  <si>
    <t>046N-H03J-VO79-F0E3-5DKO</t>
  </si>
  <si>
    <t>NKQ6-AE1U-L4ZT-CS4X-9787</t>
  </si>
  <si>
    <t>3NU0-2SEO-PI6V-382V-T8LZ</t>
  </si>
  <si>
    <t>2604-OSOV-5V4E-2EA7-R578</t>
  </si>
  <si>
    <t>S4D4-X99W-IXX0-3JT6-95U0</t>
  </si>
  <si>
    <t>4OUQ-7QI0-P10A-AMNG-FN1L</t>
  </si>
  <si>
    <t>JB9D-ZT28-9145-GYO6-J822</t>
  </si>
  <si>
    <t>TFC9-823E-OZH9-L3U5-ADK4</t>
  </si>
  <si>
    <t>TJ40-JE09-E3JG-OBWJ-FLZ1</t>
  </si>
  <si>
    <t>ZZ45-W3AH-X9R7-S21N-IPPM</t>
  </si>
  <si>
    <t>3I27-FI4K-B7XM-P8M4-7Q8M</t>
  </si>
  <si>
    <t>0BJ0-6V09-0KNI-I73R-HR83</t>
  </si>
  <si>
    <t>2NXX-114L-J2VB-653I-7S2A</t>
  </si>
  <si>
    <t>V1T2-S08C-0H37-AZUU-3RV2</t>
  </si>
  <si>
    <t>R171-32TN-21XX-074E-LGOR</t>
  </si>
  <si>
    <t>4Q6E-M3CL-1477-YT86-39Z2</t>
  </si>
  <si>
    <t>6NLY-TF0S-7I48-T008-0765</t>
  </si>
  <si>
    <t>08N6-9837-HGVI-2BL5-6A94</t>
  </si>
  <si>
    <t>0X7M-106H-4K18-0V0J-LK22</t>
  </si>
  <si>
    <t>97JM-JRHQ-01XL-8UO9-ZOM9</t>
  </si>
  <si>
    <t>6VU5-5W93-E7W9-957L-22JV</t>
  </si>
  <si>
    <t>3VIO-RQV4-V1D2-1MO2-TL64</t>
  </si>
  <si>
    <t>J2Y4-RI7Q-1K73-I037-OBMR</t>
  </si>
  <si>
    <t>27EA-CKG0-4746-DJSF-1TXE</t>
  </si>
  <si>
    <t>H159-M205-97B5-7SVZ-8MI9</t>
  </si>
  <si>
    <t>58A4-1QV4-6JOP-5H78-UW76</t>
  </si>
  <si>
    <t>Z7P5-A7MU-W3VS-4788-NQDM</t>
  </si>
  <si>
    <t>R0XG-ND58-7236-RUAG-DC60</t>
  </si>
  <si>
    <t>72D1-2A86-FZ9R-PU7A-4MS7</t>
  </si>
  <si>
    <t>83IY-YKHF-4396-R1L9-2X52</t>
  </si>
  <si>
    <t>0970-U6AM-W159-CCPC-QJM1</t>
  </si>
  <si>
    <t>I516-1N1Y-0N6D-502X-868U</t>
  </si>
  <si>
    <t>9513-W544-P9H9-9P90-CERP</t>
  </si>
  <si>
    <t>IST8-0200-29KB-TU62-5HR9</t>
  </si>
  <si>
    <t>LU06-3SCY-Z42G-3F11-2T8L</t>
  </si>
  <si>
    <t>8LF1-R9PE-MFX5-KX78-87Z5</t>
  </si>
  <si>
    <t>81AI-P77L-9M77-0708-HFOJ</t>
  </si>
  <si>
    <t>9J59-AC7Y-G7TH-ZBG2-O120</t>
  </si>
  <si>
    <t>9P6O-W55Q-97Z6-O73O-X9VZ</t>
  </si>
  <si>
    <t>1I7J-ME7F-9V24-CG58-7EW2</t>
  </si>
  <si>
    <t>4RA4-053T-C167-26J5-26NG</t>
  </si>
  <si>
    <t>5LS1-S17D-8756-KVFN-L3UN</t>
  </si>
  <si>
    <t>T1GO-OHS8-KG7V-Z907-C7G3</t>
  </si>
  <si>
    <t>K3T5-CQHD-Y1GW-T1L6-290S</t>
  </si>
  <si>
    <t>G241-E1IU-I76Q-5652-41UG</t>
  </si>
  <si>
    <t>IU7F-HI11-63I2-VQQ9-VAU1</t>
  </si>
  <si>
    <t>J071-E1AR-O19D-48Y2-60UZ</t>
  </si>
  <si>
    <t>LXOF-54A1-V59V-4808-AF92</t>
  </si>
  <si>
    <t>0S6S-X940-32WU-FU74-MG43</t>
  </si>
  <si>
    <t>X47N-KT3H-GJ61-FG4S-I0A6</t>
  </si>
  <si>
    <t>H49W-DRCD-A485-P3VX-560R</t>
  </si>
  <si>
    <t>8X5K-9G61-1239-ZV7E-2MIW</t>
  </si>
  <si>
    <t>B8E2-4062-78RU-BV50-ME5P</t>
  </si>
  <si>
    <t>YUFW-1D07-563M-O0U4-ZCK4</t>
  </si>
  <si>
    <t>516M-T398-81W9-L0XX-OFMW</t>
  </si>
  <si>
    <t>8N50-KEGQ-H12I-2V58-5W4J</t>
  </si>
  <si>
    <t>6SC6-226O-PHI4-WF8B-V60S</t>
  </si>
  <si>
    <t>7797-DGOM-V385-Y0V5-076L</t>
  </si>
  <si>
    <t>K24X-Z1V3-T7Y4-0728-1IBA</t>
  </si>
  <si>
    <t>1J7A-0W6T-X8P0-I38H-9G07</t>
  </si>
  <si>
    <t>KO8G-WMDU-P6WG-37R5-IA68</t>
  </si>
  <si>
    <t>IYXI-9T52-2QRN-KX2N-9XIA</t>
  </si>
  <si>
    <t>489P-6B1Q-1L8P-G3G3-8L5D</t>
  </si>
  <si>
    <t>MS0Y-1SLB-97ZL-50FS-J420</t>
  </si>
  <si>
    <t>RP05-6O0J-07LR-L0L4-J030</t>
  </si>
  <si>
    <t>05GA-2M07-8I0B-LAL4-42J1</t>
  </si>
  <si>
    <t>3JLG-JO6B-PX2H-28KO-9HUI</t>
  </si>
  <si>
    <t>TZW8-0SEA-W2V8-7115-T3Q7</t>
  </si>
  <si>
    <t>53HL-XOW6-7F43-9M6Q-BOPA</t>
  </si>
  <si>
    <t>FB17-US22-39ZD-1AJA-19W8</t>
  </si>
  <si>
    <t>RWY3-VQ53-GSE9-6YQ5-09D4</t>
  </si>
  <si>
    <t>9QKK-1H75-G65P-9Y7B-UM36</t>
  </si>
  <si>
    <t>7M93-UAQ5-CG7K-9A5Y-A4AY</t>
  </si>
  <si>
    <t>2I1W-3Z43-B4DQ-EJPB-29T5</t>
  </si>
  <si>
    <t>Z86F-0BE6-FUAP-J8V1-8M63</t>
  </si>
  <si>
    <t>DM2C-R034-61GG-4O43-DL9C</t>
  </si>
  <si>
    <t>B081-SDQ2-6Y7U-9ZIO-4V1X</t>
  </si>
  <si>
    <t>87DH-V989-8LOE-6M21-8SP4</t>
  </si>
  <si>
    <t>BWH4-6U1C-3J11-7H4V-8P10</t>
  </si>
  <si>
    <t>3L56-47W7-5494-RZW9-9W7X</t>
  </si>
  <si>
    <t>AI50-2838-NLO7-TIOH-U07I</t>
  </si>
  <si>
    <t>VYH1-VL2X-HGPV-NCO2-W7F0</t>
  </si>
  <si>
    <t>8MI5-43MB-Q0W0-1UNP-C1U9</t>
  </si>
  <si>
    <t>P431-VWEE-7OC3-NS0E-941F</t>
  </si>
  <si>
    <t>YC87-0Y14-M951-NTDE-WKTM</t>
  </si>
  <si>
    <t>7V4Z-OY5K-1N1R-66V3-DOJI</t>
  </si>
  <si>
    <t>Y15C-2GS6-332E-JN2W-EG47</t>
  </si>
  <si>
    <t>79WH-W966-TH75-V6J4-S9P7</t>
  </si>
  <si>
    <t>05B7-R426-5H2V-A4IF-P0J4</t>
  </si>
  <si>
    <t>Y2HY-H898-3NDT-922X-M092</t>
  </si>
  <si>
    <t>M60D-DZD3-5TN0-Y9U5-03WB</t>
  </si>
  <si>
    <t>2832-68W8-ZFMS-4F87-FYW9</t>
  </si>
  <si>
    <t>6ROQ-OMQT-J107-AB16-0256</t>
  </si>
  <si>
    <t>5G63-S993-8PFH-Y1IT-IDL0</t>
  </si>
  <si>
    <t>I5C0-6L0R-92C5-JOY2-1N26</t>
  </si>
  <si>
    <t>1V09-K0BT-5VD8-5KR6-FGB6</t>
  </si>
  <si>
    <t>7OZ5-B16U-VERA-XIX5-K404</t>
  </si>
  <si>
    <t>7EV2-42C0-J6E0-E0T7-611L</t>
  </si>
  <si>
    <t>JUK5-89A2-3NV0-6XJB-R1E4</t>
  </si>
  <si>
    <t>878Y-V7R2-Z8BD-SMET-691G</t>
  </si>
  <si>
    <t>K6Q7-PA3X-24JJ-H7EQ-U4W5</t>
  </si>
  <si>
    <t>67R1-7YGK-PU61-X8H6-9JUG</t>
  </si>
  <si>
    <t>C81W-03H0-9XWL-SC3R-83L9</t>
  </si>
  <si>
    <t>9SLF-840U-39NH-0493-4243</t>
  </si>
  <si>
    <t>0SDL-U1N1-WR51-AHQ8-1O31</t>
  </si>
  <si>
    <t>318E-7ZNG-1V0O-3M6L-S93F</t>
  </si>
  <si>
    <t>2689-O47Z-3BT7-DA4S-2O3S</t>
  </si>
  <si>
    <t>MT2L-6LPB-QJT9-RF11-7OU1</t>
  </si>
  <si>
    <t>X876-B327-5WD1-EEH2-BQ5R</t>
  </si>
  <si>
    <t>4FE9-W449-8C48-4E16-XG71</t>
  </si>
  <si>
    <t>27ZT-DNYE-Q5PS-O355-3C8I</t>
  </si>
  <si>
    <t>N12D-829O-5Z02-5S2O-R92Y</t>
  </si>
  <si>
    <t>H38E-V735-FXCD-9ALB-IZ69</t>
  </si>
  <si>
    <t>N9J6-P8WY-Y9KS-175V-9UGQ</t>
  </si>
  <si>
    <t>GV40-VMJD-EUP0-QL8C-6J2G</t>
  </si>
  <si>
    <t>9H7Y-QC9K-2QUA-L8H2-1VJZ</t>
  </si>
  <si>
    <t>1AT2-86L9-NAD2-D17F-WMJR</t>
  </si>
  <si>
    <t>CJ08-6Q2X-7LUY-BO2E-CLJT</t>
  </si>
  <si>
    <t>G83S-2PI6-T32R-M0K7-EVSY</t>
  </si>
  <si>
    <t>B00K-MR13-N81L-4BRI-84LF</t>
  </si>
  <si>
    <t>1Q84-Y946-FM48-R0EM-5QJ0</t>
  </si>
  <si>
    <t>3QOP-TU2T-AR66-0HR1-DKZ8</t>
  </si>
  <si>
    <t>3R7X-5O2L-0V5J-9Y20-575B</t>
  </si>
  <si>
    <t>U034-59I5-DD86-F5W8-SWNA</t>
  </si>
  <si>
    <t>I4E9-6QME-KTW8-U9OO-UK29</t>
  </si>
  <si>
    <t>245N-JM47-4M12-YP99-V1D7</t>
  </si>
  <si>
    <t>BZR5-N1Y5-9B4M-V7NO-65ZO</t>
  </si>
  <si>
    <t>Q9Y1-1M71-6620-UV45-K3CC</t>
  </si>
  <si>
    <t>8Q69-EVK1-8SEK-GGLX-W9OE</t>
  </si>
  <si>
    <t>RL16-3G87-NY5C-FF0S-XWDZ</t>
  </si>
  <si>
    <t>ZP7T-O1JQ-G805-0TD7-EXJY</t>
  </si>
  <si>
    <t>BD7N-QT27-TL47-L0VT-14FZ</t>
  </si>
  <si>
    <t>5H1C-IWT1-V506-TNP4-FN6N</t>
  </si>
  <si>
    <t>12VH-2004-ATUL-L1D2-8IIR</t>
  </si>
  <si>
    <t>O2J2-BG37-P1RU-UALZ-5S2J</t>
  </si>
  <si>
    <t>H86K-H7JT-3843-6NYT-G117</t>
  </si>
  <si>
    <t>63C0-JM0T-FP33-5Y7G-13Z8</t>
  </si>
  <si>
    <t>HD42-7B33-F3WI-L500-17T8</t>
  </si>
  <si>
    <t>8UNT-28MH-0SOP-Y4C0-FL73</t>
  </si>
  <si>
    <t>NJG0-ZKFI-VT98-AE24-8843</t>
  </si>
  <si>
    <t>XV9U-IRX8-9U05-5T9R-09SE</t>
  </si>
  <si>
    <t>3EP0-H4IZ-EAC1-8D46-ECY2</t>
  </si>
  <si>
    <t>1EGR-7X2Y-4L07-V9Z6-VY19</t>
  </si>
  <si>
    <t>C24Y-Z5J8-6OSY-3547-8093</t>
  </si>
  <si>
    <t>48PR-3N77-TYB0-U245-565Q</t>
  </si>
  <si>
    <t>B935-09T1-3EVR-2K21-1R00</t>
  </si>
  <si>
    <t>1HQ9-4MDV-611N-S0LN-I38I</t>
  </si>
  <si>
    <t>68EP-5H5R-5KO9-NL34-QFOL</t>
  </si>
  <si>
    <t>84MI-K52S-12C3-9Z7P-OY27</t>
  </si>
  <si>
    <t>Y07J-5S8G-V1UF-TN82-04J4</t>
  </si>
  <si>
    <t>JF61-GKH1-745C-3N13-QAG9</t>
  </si>
  <si>
    <t>XB3X-Y655-PKFR-388S-8RC8</t>
  </si>
  <si>
    <t>4165-3FFF-J093-HB97-L906</t>
  </si>
  <si>
    <t>93N1-ZS9O-9E97-9898-7XN4</t>
  </si>
  <si>
    <t>3ZZI-19YD-XR70-73ZH-PUBT</t>
  </si>
  <si>
    <t>J935-PBE8-U33D-03E8-6OAU</t>
  </si>
  <si>
    <t>I8U9-X71M-4SU8-4032-32Y4</t>
  </si>
  <si>
    <t>X9RA-68KT-Y96M-31SN-68I9</t>
  </si>
  <si>
    <t>4314-L03K-4522-KL1M-N759</t>
  </si>
  <si>
    <t>3OB4-R2XT-7Q1J-JVHJ-8VA7</t>
  </si>
  <si>
    <t>3T0W-2305-GVJL-HFS4-OTJ7</t>
  </si>
  <si>
    <t>VY73-EDP7-R2X8-5B18-9R90</t>
  </si>
  <si>
    <t>1C30-NNVT-QZZY-MZ3F-87VQ</t>
  </si>
  <si>
    <t>B927-584P-196S-60SJ-XMIT</t>
  </si>
  <si>
    <t>JQNK-YT0L-FGX7-AM14-7A10</t>
  </si>
  <si>
    <t>1WYU-VX20-19T3-903B-0NH4</t>
  </si>
  <si>
    <t>3M9I-PCA3-OU6S-584B-1505</t>
  </si>
  <si>
    <t>X20W-HA5R-8I61-C68I-ZG95</t>
  </si>
  <si>
    <t>2BI9-OLJ6-6J31-Y4QH-15TB</t>
  </si>
  <si>
    <t>4R50-R99D-8C7A-B25V-JPA4</t>
  </si>
  <si>
    <t>3N15-597C-P884-04QR-QZ24</t>
  </si>
  <si>
    <t>VJZ3-1CUK-IWCN-6U53-07F2</t>
  </si>
  <si>
    <t>1KZQ-4994-OM8J-7FM9-Z83O</t>
  </si>
  <si>
    <t>0Q6K-54EY-4N7J-4Y6E-8Z7O</t>
  </si>
  <si>
    <t>8LP0-2885-03F1-QIPU-666X</t>
  </si>
  <si>
    <t>8Z50-UX5H-4DY1-2530-77N0</t>
  </si>
  <si>
    <t>840A-IK02-KQ17-606T-91QE</t>
  </si>
  <si>
    <t>Z90T-I2P7-8345-7B85-NUKL</t>
  </si>
  <si>
    <t>773V-283A-38K7-1SR1-6XE1</t>
  </si>
  <si>
    <t>WLRP-29X8-4MMM-5X72-7LL2</t>
  </si>
  <si>
    <t>8OQ4-W8WT-F9KX-NN33-LD10</t>
  </si>
  <si>
    <t>I6IX-711Q-136O-26X9-4YN5</t>
  </si>
  <si>
    <t>C3G8-0MPQ-D6G4-ZR8D-68H0</t>
  </si>
  <si>
    <t>TBR3-WZK3-L05R-5PJV-CNJM</t>
  </si>
  <si>
    <t>LKON-N96K-F18W-03ZJ-11YB</t>
  </si>
  <si>
    <t>IVMI-26Z5-KRT4-7VCC-40W6</t>
  </si>
  <si>
    <t>25G5-JYUK-9G4E-60Y2-9WJ6</t>
  </si>
  <si>
    <t>623N-08T2-66RI-M506-49X6</t>
  </si>
  <si>
    <t>2KXA-316I-7Y6E-QD58-WBKL</t>
  </si>
  <si>
    <t>C7W3-0BMT-BVGE-5OL8-Z3H6</t>
  </si>
  <si>
    <t>2FFH-Q760-TA57-8RBY-W728</t>
  </si>
  <si>
    <t>Q71U-6D62-8335-50K7-1X16</t>
  </si>
  <si>
    <t>096Q-8YT5-36RF-EDT9-J9LA</t>
  </si>
  <si>
    <t>H6WR-D5XO-Y9V7-2M84-V865</t>
  </si>
  <si>
    <t>H865-O77A-1MU3-184K-999V</t>
  </si>
  <si>
    <t>F39H-D260-60MF-T9F0-DCUP</t>
  </si>
  <si>
    <t>L7P7-4JG4-E8O9-G74H-Q5MK</t>
  </si>
  <si>
    <t>4I46-1WH8-H3U5-B487-CAX5</t>
  </si>
  <si>
    <t>89SS-16DC-71CV-7F59-ZK0D</t>
  </si>
  <si>
    <t>I465-3LM8-A3SG-XUW2-9H0B</t>
  </si>
  <si>
    <t>5EYV-0469-1A3Y-3MI4-7UGO</t>
  </si>
  <si>
    <t>85YA-AY72-O1MT-G48V-T539</t>
  </si>
  <si>
    <t>E7J0-QL38-5EQX-613F-ADRT</t>
  </si>
  <si>
    <t>62A7-8J4Q-6883-R73G-90FB</t>
  </si>
  <si>
    <t>6584-255L-17C8-LG9H-D0W1</t>
  </si>
  <si>
    <t>M79B-KNRP-E2M1-X6GH-W7U3</t>
  </si>
  <si>
    <t>44E0-4830-472E-M5Q7-E8C1</t>
  </si>
  <si>
    <t>JNJ6-K22Q-X92N-H000-04PC</t>
  </si>
  <si>
    <t>C43C-O028-3IW4-405R-7ZV6</t>
  </si>
  <si>
    <t>70B5-0CXI-BU5O-8IFA-7C93</t>
  </si>
  <si>
    <t>KXUZ-G35X-DQRI-413A-801B</t>
  </si>
  <si>
    <t>WK3O-7L12-W385-4811-8K6Q</t>
  </si>
  <si>
    <t>8374-KPM6-7287-EC6D-R8C1</t>
  </si>
  <si>
    <t>6T91-5MMX-0I36-4541-W596</t>
  </si>
  <si>
    <t>1PCS-0201-EBRZ-QS02-L8SR</t>
  </si>
  <si>
    <t>7Q96-B751-L07A-MBV0-F33W</t>
  </si>
  <si>
    <t>15U3-0T60-5Y3E-121X-NH9U</t>
  </si>
  <si>
    <t>S660-K908-N33E-46GX-W2Z2</t>
  </si>
  <si>
    <t>5E57-S9L4-0PKD-9K34-9UG3</t>
  </si>
  <si>
    <t>83WA-543V-8160-82X0-23O5</t>
  </si>
  <si>
    <t>6ASY-AU18-0A7G-306Y-Q08N</t>
  </si>
  <si>
    <t>5F3H-XGO1-42FW-P63S-2304</t>
  </si>
  <si>
    <t>UJ66-N9Z0-M6P6-VVB9-8S43</t>
  </si>
  <si>
    <t>290T-WMUM-0Z84-23O4-N60X</t>
  </si>
  <si>
    <t>26O6-Z8B9-1MI7-D122-MH10</t>
  </si>
  <si>
    <t>QM30-0728-0D54-O0YJ-1QTX</t>
  </si>
  <si>
    <t>RWM8-1JJ1-5LQH-5JHN-I5G8</t>
  </si>
  <si>
    <t>53KY-7QEV-HT1Q-KNRN-4Y6W</t>
  </si>
  <si>
    <t>PB6B-782V-7HV8-C441-316U</t>
  </si>
  <si>
    <t>2IUH-32G3-K876-YAV6-QD6H</t>
  </si>
  <si>
    <t>XE55-D997-L10D-21B5-7NDQ</t>
  </si>
  <si>
    <t>A0V8-1N1Z-27AL-9369-PMS7</t>
  </si>
  <si>
    <t>ZM64-53X1-9821-4R5R-V928</t>
  </si>
  <si>
    <t>9341-II02-95W1-O23W-7UIV</t>
  </si>
  <si>
    <t>2C32-Q4KQ-D10W-DJ61-JA33</t>
  </si>
  <si>
    <t>T123-00SU-4U47-037F-2IP0</t>
  </si>
  <si>
    <t>X1X0-427M-61CL-5L7X-8DQV</t>
  </si>
  <si>
    <t>6PF4-0U4R-Y3T6-236P-8X9T</t>
  </si>
  <si>
    <t>4N4Z-HV7Q-69OR-K098-X09P</t>
  </si>
  <si>
    <t>IRM9-876F-185H-7N30-A0PM</t>
  </si>
  <si>
    <t>B454-394G-OIK4-XM5M-JF72</t>
  </si>
  <si>
    <t>H4X1-FF33-2OK8-S0VZ-50NZ</t>
  </si>
  <si>
    <t>1MA6-OQ03-5DYQ-IL44-ER10</t>
  </si>
  <si>
    <t>888R-S66I-3151-77O1-3816</t>
  </si>
  <si>
    <t>1263-6TK6-IL5I-C595-40MZ</t>
  </si>
  <si>
    <t>U3SZ-3BFO-4AK1-EATZ-35N0</t>
  </si>
  <si>
    <t>09DA-J66A-T309-OJ3Y-DSZ7</t>
  </si>
  <si>
    <t>5540-L815-TT3Q-168G-D3SJ</t>
  </si>
  <si>
    <t>DBG0-66PW-YAG2-9ST6-25L7</t>
  </si>
  <si>
    <t>PMFO-M7CC-6YRI-GP6Z-YGI4</t>
  </si>
  <si>
    <t>RR17-51Z8-GQP1-WB08-Z2WL</t>
  </si>
  <si>
    <t>BQ02-9J0P-8C32-5THU-RFY9</t>
  </si>
  <si>
    <t>4YSB-A309-C927-I80M-0UDN</t>
  </si>
  <si>
    <t>K18O-WB33-8ZB3-ZCV6-9W7H</t>
  </si>
  <si>
    <t>04GY-7F84-35Y0-664T-9344</t>
  </si>
  <si>
    <t>8A29-NE02-56O8-VE6J-WWQ5</t>
  </si>
  <si>
    <t>T2XO-B655-V1ST-V5JU-YS75</t>
  </si>
  <si>
    <t>IRA0-U02D-73HP-M30L-6562</t>
  </si>
  <si>
    <t>YXCC-5FL5-YU3Z-ICB4-KT32</t>
  </si>
  <si>
    <t>3EO8-0005-2XN1-HH6A-6EF6</t>
  </si>
  <si>
    <t>8FIR-EP61-O7C3-EQ41-65F3</t>
  </si>
  <si>
    <t>A0VF-3UZG-VLG6-3X3U-W4D6</t>
  </si>
  <si>
    <t>78Q0-8TCP-G2S4-S779-D218</t>
  </si>
  <si>
    <t>257L-ZXD8-IU99-6GI8-RYK3</t>
  </si>
  <si>
    <t>XI40-AA52-EOO1-4JVH-12S4</t>
  </si>
  <si>
    <t>6226-5CE2-8NN1-AP1K-X05E</t>
  </si>
  <si>
    <t>0N67-6AI8-B01Y-8P47-6KDR</t>
  </si>
  <si>
    <t>5I82-65SO-21ND-QS50-H6BI</t>
  </si>
  <si>
    <t>S80Y-5N36-KK2F-LT8X-01NW</t>
  </si>
  <si>
    <t>9GU2-GS33-BRUP-38D0-Y646</t>
  </si>
  <si>
    <t>0O6J-P8UQ-5DL1-1470-G1EY</t>
  </si>
  <si>
    <t>5185-919S-0LU0-RZ04-56YA</t>
  </si>
  <si>
    <t>717Y-94S2-8Y10-9WR9-E4ZV</t>
  </si>
  <si>
    <t>6OCJ-CDGJ-5OL8-F267-62ET</t>
  </si>
  <si>
    <t>PHNB-93F6-KR13-E1A6-FDQR</t>
  </si>
  <si>
    <t>HZ6J-P742-4LZG-Z4OT-W1NU</t>
  </si>
  <si>
    <t>1MLL-42K4-22VR-48CM-7V06</t>
  </si>
  <si>
    <t>A7EH-J12G-7833-031B-ZWW4</t>
  </si>
  <si>
    <t>I7Y3-L0LV-9D2P-N286-QLP3</t>
  </si>
  <si>
    <t>B3D0-XKN2-JB1S-2JYD-5B13</t>
  </si>
  <si>
    <t>GB43-9K89-59QZ-15YV-15N1</t>
  </si>
  <si>
    <t>57D7-169V-X111-27OV-0014</t>
  </si>
  <si>
    <t>1K89-67A1-X886-35ML-3SH6</t>
  </si>
  <si>
    <t>2Q5T-8N46-WBQH-Z1R9-NMN8</t>
  </si>
  <si>
    <t>9G28-43OV-CT60-G0W3-O75A</t>
  </si>
  <si>
    <t>3516-7U3T-SZS3-JW27-3O12</t>
  </si>
  <si>
    <t>R620-1U6J-NREY-47DJ-0WAU</t>
  </si>
  <si>
    <t>95YQ-668N-SUU9-3E2Y-0ULE</t>
  </si>
  <si>
    <t>9JZX-HJSB-N72I-L15E-1ZQ9</t>
  </si>
  <si>
    <t>649C-25N7-0C3S-2FO7-EE10</t>
  </si>
  <si>
    <t>TF2R-S54M-Z783-NF38-KV61</t>
  </si>
  <si>
    <t>AZBU-H37W-6C96-Q30E-3T90</t>
  </si>
  <si>
    <t>0H35-YTB7-6NR4-WB0K-1T08</t>
  </si>
  <si>
    <t>96WN-035B-23BY-DC35-P0R2</t>
  </si>
  <si>
    <t>96MM-BB9M-PEUH-0P0V-UL05</t>
  </si>
  <si>
    <t>26S5-4873-ZJ65-C500-908G</t>
  </si>
  <si>
    <t>I2J5-XAY4-JWQ8-N8KQ-P2VF</t>
  </si>
  <si>
    <t>3U0U-14P3-CLGR-23Q1-BEG9</t>
  </si>
  <si>
    <t>8288-KV33-854O-R15A-L4HV</t>
  </si>
  <si>
    <t>2E9A-GY4O-V29L-753E-F7FP</t>
  </si>
  <si>
    <t>DSR5-8SVV-E1LO-139M-V197</t>
  </si>
  <si>
    <t>5EC7-361T-3I6O-13J5-LYIV</t>
  </si>
  <si>
    <t>P0GN-LJQ2-BS6F-672D-8XJB</t>
  </si>
  <si>
    <t>W6T4-28WF-8U53-89XO-97LH</t>
  </si>
  <si>
    <t>0Z35-364H-G453-JJT1-Z5NA</t>
  </si>
  <si>
    <t>M9S7-62A7-5N7I-F090-R054</t>
  </si>
  <si>
    <t>UUOF-2C23-3936-R017-F482</t>
  </si>
  <si>
    <t>93PW-8MSQ-0BNE-69P9-0AWD</t>
  </si>
  <si>
    <t>PO26-F8H4-98OU-021V-78GX</t>
  </si>
  <si>
    <t>0Z23-Y5LY-2T9Y-SPWC-3N2S</t>
  </si>
  <si>
    <t>659E-C54J-MLP9-PSYT-64L4</t>
  </si>
  <si>
    <t>9W92-482E-M841-J878-HN54</t>
  </si>
  <si>
    <t>4ZN3-3AM3-CVK9-3GEF-I88I</t>
  </si>
  <si>
    <t>V1P7-6F1W-NBID-LABE-56E4</t>
  </si>
  <si>
    <t>4B8A-76LQ-5OQ2-49QZ-882Y</t>
  </si>
  <si>
    <t>DNE5-O6O0-0RA8-44WC-1W8N</t>
  </si>
  <si>
    <t>347T-04KS-8ECD-OEQB-982B</t>
  </si>
  <si>
    <t>Z184-BRFG-A1PR-A7QL-6Y44</t>
  </si>
  <si>
    <t>9Z7Q-TLN4-6503-05YC-1EB3</t>
  </si>
  <si>
    <t>6205-NOGD-99O5-VJHZ-50W1</t>
  </si>
  <si>
    <t>1ZQ0-0UJ3-7279-86L7-Y8WP</t>
  </si>
  <si>
    <t>KO5I-62DO-FSP2-3XDZ-OZWL</t>
  </si>
  <si>
    <t>V60J-0VDP-8Y0C-65SX-9L80</t>
  </si>
  <si>
    <t>2P05-CT49-68ZN-IO42-OGRB</t>
  </si>
  <si>
    <t>26V6-6861-ODK2-4678-FCPC</t>
  </si>
  <si>
    <t>T5CR-AU5R-RE1J-QN6K-X3J7</t>
  </si>
  <si>
    <t>46D8-1AW7-QRNH-H15Z-7K9N</t>
  </si>
  <si>
    <t>NMXF-P8QT-0GS6-U406-VT2R</t>
  </si>
  <si>
    <t>FVWU-0524-8I3Y-O049-R68J</t>
  </si>
  <si>
    <t>K798-E116-6E92-633V-652Z</t>
  </si>
  <si>
    <t>L878-M469-EI03-99G0-289X</t>
  </si>
  <si>
    <t>YL5F-RH8M-57VM-KNVP-09ND</t>
  </si>
  <si>
    <t>4C80-U68I-3136-SL76-X971</t>
  </si>
  <si>
    <t>9534-51BR-1W46-D725-VT0Q</t>
  </si>
  <si>
    <t>B32F-6BDL-U661-CHEW-93DT</t>
  </si>
  <si>
    <t>KO8I-GJE7-G516-06ZA-400U</t>
  </si>
  <si>
    <t>XMUT-0GTY-80Z0-S4FQ-38B8</t>
  </si>
  <si>
    <t>R630-AE9Z-3A1X-6843-V458</t>
  </si>
  <si>
    <t>8HN7-T47V-2T5L-K13C-IQXP</t>
  </si>
  <si>
    <t>4HQB-IBXU-XNO7-60PF-Q0N5</t>
  </si>
  <si>
    <t>8DN1-5XIU-KU9G-P4H2-R3K0</t>
  </si>
  <si>
    <t>09WU-FP68-362O-ZN5R-7FE8</t>
  </si>
  <si>
    <t>269U-G61B-68LY-G959-3LX4</t>
  </si>
  <si>
    <t>GT24-0P94-K8B2-P662-KB40</t>
  </si>
  <si>
    <t>800Z-7C86-C61V-ALF4-X639</t>
  </si>
  <si>
    <t>23LG-954Y-V44H-8VZ4-N0B0</t>
  </si>
  <si>
    <t>K168-0OZM-URL7-BS6B-RC31</t>
  </si>
  <si>
    <t>Z7VM-086H-58U6-3934-5EP0</t>
  </si>
  <si>
    <t>KJLK-4EKT-5763-VO12-G6F7</t>
  </si>
  <si>
    <t>QYA0-6TA9-UK5J-6E6A-UP81</t>
  </si>
  <si>
    <t>L133-829K-RU51-QGFU-765O</t>
  </si>
  <si>
    <t>GQ8Z-S93J-3X11-0M9P-6Q75</t>
  </si>
  <si>
    <t>H80T-IESB-B28E-3AE3-82Q7</t>
  </si>
  <si>
    <t>JYM4-0BSA-73VM-8B70-H4NJ</t>
  </si>
  <si>
    <t>6TGL-B1LH-FG16-O9IZ-S6A8</t>
  </si>
  <si>
    <t>NT33-94V8-Q562-1N34-TW27</t>
  </si>
  <si>
    <t>O08B-OV4C-L77M-C746-RPSP</t>
  </si>
  <si>
    <t>6010-BQL0-9S7G-X8XN-2D18</t>
  </si>
  <si>
    <t>M86X-7BJ7-M4TT-900G-3TB3</t>
  </si>
  <si>
    <t>64HQ-910S-6I91-3Y3K-0Q6I</t>
  </si>
  <si>
    <t>FNA5-93Z6-JIY5-L919-B1U8</t>
  </si>
  <si>
    <t>J32N-N3N1-7329-D81A-3RZ3</t>
  </si>
  <si>
    <t>UJ4P-N7Z0-4U73-1OV9-6S55</t>
  </si>
  <si>
    <t>E91I-F8AW-7E9X-95CP-XZHV</t>
  </si>
  <si>
    <t>R28O-6T30-176E-P2OM-0F93</t>
  </si>
  <si>
    <t>87ZL-6UR5-64ZG-Y50A-1B38</t>
  </si>
  <si>
    <t>8NL8-38O7-85TA-1SC6-O66T</t>
  </si>
  <si>
    <t>IIM6-4WP6-9R2F-31Q9-57O8</t>
  </si>
  <si>
    <t>390Q-CEJ2-7D82-4NYZ-1506</t>
  </si>
  <si>
    <t>2VDU-92H7-M8PK-49B9-353V</t>
  </si>
  <si>
    <t>XAFZ-F709-757E-YL4F-CMI9</t>
  </si>
  <si>
    <t>H8TS-XB6E-2ZV5-FMQ8-1P57</t>
  </si>
  <si>
    <t>4D43-51R5-H5Y6-12SD-9O65</t>
  </si>
  <si>
    <t>814X-4035-HJ26-M110-B236</t>
  </si>
  <si>
    <t>9L0P-6SS8-04U1-6W9P-UEX0</t>
  </si>
  <si>
    <t>887W-C43K-97W7-9RSB-7HTJ</t>
  </si>
  <si>
    <t>8GEC-C80V-7K8J-GZ9G-R569</t>
  </si>
  <si>
    <t>T60J-YO9G-4378-24L2-EJDD</t>
  </si>
  <si>
    <t>0382-4PX3-6354-LUWE-HIJ5</t>
  </si>
  <si>
    <t>5UR9-6A1Y-KKPO-F4B7-1VR4</t>
  </si>
  <si>
    <t>0N0V-5RYR-158S-H51J-9A24</t>
  </si>
  <si>
    <t>JTWU-88F6-E4PY-Z725-3X55</t>
  </si>
  <si>
    <t>28O1-AP4R-9NGC-O58E-V58T</t>
  </si>
  <si>
    <t>830U-MVWW-GF8F-4NBD-1LS3</t>
  </si>
  <si>
    <t>KB4G-J54M-ZRD4-5SBX-V902</t>
  </si>
  <si>
    <t>C87X-K1UP-A26S-STZ7-9EP3</t>
  </si>
  <si>
    <t>3ERD-U215-8BY6-4093-7NVZ</t>
  </si>
  <si>
    <t>LZAL-A49R-5L6J-23XZ-P5O4</t>
  </si>
  <si>
    <t>AR7G-43X7-81L2-5HT8-P6J5</t>
  </si>
  <si>
    <t>ZRP7-0AS9-2KAP-2236-ZF42</t>
  </si>
  <si>
    <t>OX43-A10L-D74R-12GC-J26R</t>
  </si>
  <si>
    <t>7MP1-DIF1-KJ16-S7X5-G48E</t>
  </si>
  <si>
    <t>VER4-C752-KOTX-6UZR-5U8Y</t>
  </si>
  <si>
    <t>R5E2-W4N3-YIX0-2F31-39B4</t>
  </si>
  <si>
    <t>X8MU-Q1H9-86QR-5W53-VBA3</t>
  </si>
  <si>
    <t>1GWR-5UM8-22RD-633H-99I8</t>
  </si>
  <si>
    <t>Y295-02HP-68IO-5EEM-2UMS</t>
  </si>
  <si>
    <t>0FOS-85QV-04NY-180I-9C2R</t>
  </si>
  <si>
    <t>THX5-76M1-7IFP-9P3G-BC41</t>
  </si>
  <si>
    <t>003P-9N1T-6EUM-K0V7-37MY</t>
  </si>
  <si>
    <t>VNQ9-O2OQ-VRAS-0OR9-7RM9</t>
  </si>
  <si>
    <t>CHMZ-QGLA-ATB1-4KYW-VIJ1</t>
  </si>
  <si>
    <t>3W61-05HV-BD41-756F-CX22</t>
  </si>
  <si>
    <t>7I4A-0R77-4LOR-85MT-DK4B</t>
  </si>
  <si>
    <t>8NF0-E71G-OJ7G-JH4P-GS4K</t>
  </si>
  <si>
    <t>N0U4-7I91-07YS-5VIJ-9E8U</t>
  </si>
  <si>
    <t>2975-20DF-D090-EOP0-NMGH</t>
  </si>
  <si>
    <t>R85I-V306-N6VN-GS13-YH68</t>
  </si>
  <si>
    <t>F807-5139-H0A6-473L-E838</t>
  </si>
  <si>
    <t>R47U-U9V4-5M83-XK82-MYE4</t>
  </si>
  <si>
    <t>0CWY-73U6-L7I1-MWU2-IOQ6</t>
  </si>
  <si>
    <t>UT5Z-E75V-M9MB-06M0-O3NH</t>
  </si>
  <si>
    <t>2403-U5BM-5770-W1ZX-3CGX</t>
  </si>
  <si>
    <t>3C7P-9BDS-AT0C-6LX9-99NR</t>
  </si>
  <si>
    <t>6017-7874-AKB5-F72L-5SCP</t>
  </si>
  <si>
    <t>4H38-AP7V-2X99-714W-N71O</t>
  </si>
  <si>
    <t>9WXF-UD91-PG5Q-CRDI-5I57</t>
  </si>
  <si>
    <t>D23L-AML9-R097-RBXM-02T7</t>
  </si>
  <si>
    <t>163I-AADD-N4G0-11L0-M8B8</t>
  </si>
  <si>
    <t>S14D-QPWA-GH9L-TE65-25K0</t>
  </si>
  <si>
    <t>86I2-T61S-79ZH-1PGJ-HJYA</t>
  </si>
  <si>
    <t>34AM-9V6J-5N35-6M42-47CO</t>
  </si>
  <si>
    <t>JPR9-7GLY-K5B2-4G50-C1C8</t>
  </si>
  <si>
    <t>23GF-32XY-9H5U-375O-RV8Y</t>
  </si>
  <si>
    <t>S6SU-8MJU-8250-18KM-N1Z5</t>
  </si>
  <si>
    <t>V6X4-62PE-A4B6-1RD3-773A</t>
  </si>
  <si>
    <t>4404-3TLX-Z04K-IM96-4OL8</t>
  </si>
  <si>
    <t>0722-8483-9974-8G19-6V27</t>
  </si>
  <si>
    <t>N3Y1-B6KE-2RO9-85V6-RI33</t>
  </si>
  <si>
    <t>U4YK-36CI-ZPGS-004H-9GNG</t>
  </si>
  <si>
    <t>C6GX-1597-XECI-3I3W-ESC6</t>
  </si>
  <si>
    <t>L0Z2-83EE-XN11-GP25-ZPIS</t>
  </si>
  <si>
    <t>9IKN-T9L4-I81T-5E1N-DW67</t>
  </si>
  <si>
    <t>8JQ1-7944-5M6V-KO94-IF80</t>
  </si>
  <si>
    <t>QWH3-9PL4-10M5-7929-7659</t>
  </si>
  <si>
    <t>NGSJ-1J01-7D81-Q7MN-NXZ2</t>
  </si>
  <si>
    <t>1J57-9DZ6-T999-W470-2R61</t>
  </si>
  <si>
    <t>7541-TIYV-H657-Y89S-8348</t>
  </si>
  <si>
    <t>55Q1-A8Z0-X5HM-DB73-30D5</t>
  </si>
  <si>
    <t>72NF-7NK4-IXG5-RJ72-2PYQ</t>
  </si>
  <si>
    <t>5Q0U-0BK2-96O4-0Q84-6MMA</t>
  </si>
  <si>
    <t>F28N-33WY-T979-WID5-8HUZ</t>
  </si>
  <si>
    <t>563V-6FS0-W512-H0V6-F1F4</t>
  </si>
  <si>
    <t>U8JW-RE2Q-O864-U7X1-GZW1</t>
  </si>
  <si>
    <t>82B1-4RT2-G64B-5PWZ-JEC7</t>
  </si>
  <si>
    <t>30M4-H4MT-Y05K-P8GJ-3SVE</t>
  </si>
  <si>
    <t>A219-4V53-5872-N076-KQ31</t>
  </si>
  <si>
    <t>5L38-4010-IS81-PBQ2-K0SZ</t>
  </si>
  <si>
    <t>8QJ7-0H1W-Z98Y-875W-I095</t>
  </si>
  <si>
    <t>UMDX-H1QN-63H8-3U41-66JH</t>
  </si>
  <si>
    <t>117X-EU94-Q868-06O3-HSVW</t>
  </si>
  <si>
    <t>92LJ-6JW2-304Q-QJ95-3GDC</t>
  </si>
  <si>
    <t>8C8G-J0MM-G55E-80X0-J355</t>
  </si>
  <si>
    <t>ZK6K-2L1N-860K-J052-S23C</t>
  </si>
  <si>
    <t>2637-C2FD-E6QB-11P5-62YQ</t>
  </si>
  <si>
    <t>6HF9-89AE-1UF1-8WQD-G3Q9</t>
  </si>
  <si>
    <t>P0MQ-POW7-OKIS-Q3A9-0E5G</t>
  </si>
  <si>
    <t>N21I-3M91-H12M-TR8F-ON7P</t>
  </si>
  <si>
    <t>S33E-77Y1-R5R5-8GWH-51H9</t>
  </si>
  <si>
    <t>SF5D-9007-R57Q-050X-0GGI</t>
  </si>
  <si>
    <t>C095-5JCF-94R9-L6W3-E8E3</t>
  </si>
  <si>
    <t>JD0C-94W2-0545-ZDZR-EMVD</t>
  </si>
  <si>
    <t>648K-OVIA-E2NW-3AB5-5UAI</t>
  </si>
  <si>
    <t>K0VO-MNN8-2A4X-UCX8-RH9R</t>
  </si>
  <si>
    <t>4D5Z-76B6-8D22-D0UI-S1W2</t>
  </si>
  <si>
    <t>FN6H-J605-0N39-064T-15RS</t>
  </si>
  <si>
    <t>OYMC-NQL8-63P9-653Z-K35F</t>
  </si>
  <si>
    <t>P98T-O468-BQ1Q-58UA-262W</t>
  </si>
  <si>
    <t>293G-8473-5W4E-6B15-BAVX</t>
  </si>
  <si>
    <t>TOS3-TK70-W03R-2755-8727</t>
  </si>
  <si>
    <t>9IH1-34Q5-5A62-G585-1775</t>
  </si>
  <si>
    <t>J587-Z8NN-081T-1973-DVEP</t>
  </si>
  <si>
    <t>10PO-M366-085J-OQXH-7T33</t>
  </si>
  <si>
    <t>909W-WJXA-YU37-W709-FD29</t>
  </si>
  <si>
    <t>X1R8-28CC-7J3R-0D44-488U</t>
  </si>
  <si>
    <t>F08R-999W-85OD-5LH5-M0JU</t>
  </si>
  <si>
    <t>4945-9Z0D-Y4SB-SI5R-0G13</t>
  </si>
  <si>
    <t>29S3-AZPZ-Z3WN-4GHB-OYXR</t>
  </si>
  <si>
    <t>0XGP-E7PD-4M19-ZSJL-9755</t>
  </si>
  <si>
    <t>0487-928S-4Q6V-E27I-THCN</t>
  </si>
  <si>
    <t>F758-MA84-T6FW-3NK8-40S4</t>
  </si>
  <si>
    <t>B3OH-T8K0-M2QH-8IR7-52D0</t>
  </si>
  <si>
    <t>276D-J51D-VA22-O774-O128</t>
  </si>
  <si>
    <t>16Q8-555M-UEIW-JYR4-05SR</t>
  </si>
  <si>
    <t>F54Z-6495-4D1Z-A1T2-TF19</t>
  </si>
  <si>
    <t>3014-Z002-KAFU-9R36-CQ7S</t>
  </si>
  <si>
    <t>H586-XW38-E980-857J-783O</t>
  </si>
  <si>
    <t>6973-7JN5-J6ZN-A489-LDB5</t>
  </si>
  <si>
    <t>T2F2-XV83-H512-U583-5HST</t>
  </si>
  <si>
    <t>0AK4-D9WQ-D002-07FE-H1UA</t>
  </si>
  <si>
    <t>OA8L-HD3U-JE87-DO2L-N47J</t>
  </si>
  <si>
    <t>I566-1982-K9H5-JQ4V-4OA5</t>
  </si>
  <si>
    <t>ZJ85-8DA2-554P-H7T0-X459</t>
  </si>
  <si>
    <t>X668-D263-FAB5-R004-7512</t>
  </si>
  <si>
    <t>7LS2-N030-U6ML-IDO0-CA69</t>
  </si>
  <si>
    <t>75MF-04YF-GD62-601G-ZN72</t>
  </si>
  <si>
    <t>R1W2-86K5-2M1U-F6G9-S5C4</t>
  </si>
  <si>
    <t>J9Q7-ZTRS-513K-E1I7-8LHI</t>
  </si>
  <si>
    <t>2U73-APAA-TZK7-2AB8-360Q</t>
  </si>
  <si>
    <t>46B4-X516-NTKO-3ZB3-5R49</t>
  </si>
  <si>
    <t>778B-23L8-YX13-QL00-3YG0</t>
  </si>
  <si>
    <t>55QD-417Y-2P90-WYTB-H94N</t>
  </si>
  <si>
    <t>4J00-2YYH-7599-AF85-43BG</t>
  </si>
  <si>
    <t>ZX41-SP86-AC2C-NPJQ-VB10</t>
  </si>
  <si>
    <t>5397-M8I4-OZGM-1I59-N500</t>
  </si>
  <si>
    <t>075V-87P0-5I24-EKL4-S618</t>
  </si>
  <si>
    <t>3X2G-005Z-8ILM-40RP-4HS9</t>
  </si>
  <si>
    <t>MOXM-N3Q7-BJS0-0K39-0J26</t>
  </si>
  <si>
    <t>T5LJ-M46E-EC6Q-3W0V-49N4</t>
  </si>
  <si>
    <t>776N-5QHA-8LVJ-LI83-7E26</t>
  </si>
  <si>
    <t>421A-5G5U-54O8-RO92-5V5Y</t>
  </si>
  <si>
    <t>4Q69-U13B-7800-036O-JD2S</t>
  </si>
  <si>
    <t>I2I1-1DQK-I5V1-S723-2787</t>
  </si>
  <si>
    <t>G093-FIWQ-47QB-7K49-N3H4</t>
  </si>
  <si>
    <t>4YA0-O0AX-210F-ILW7-V1EP</t>
  </si>
  <si>
    <t>85A3-C2Z7-IU88-08X8-854I</t>
  </si>
  <si>
    <t>36O7-DI0N-5HDK-39PJ-PG92</t>
  </si>
  <si>
    <t>ZU44-9Y0L-F5EP-7PP9-610B</t>
  </si>
  <si>
    <t>9W68-H8X3-SPWM-58HQ-2TB4</t>
  </si>
  <si>
    <t>6582-0D2T-WEV8-901K-05FT</t>
  </si>
  <si>
    <t>ZRQ6-5671-VI01-RQYJ-N43T</t>
  </si>
  <si>
    <t>XZ84-73M0-3G77-G80M-64WO</t>
  </si>
  <si>
    <t>8218-5M9T-KX19-5U69-YT4H</t>
  </si>
  <si>
    <t>X440-91YJ-CV50-0002-5A58</t>
  </si>
  <si>
    <t>4F23-9XOO-BI9R-74QG-ZN8Y</t>
  </si>
  <si>
    <t>SE05-86O4-HQJ6-2E63-H848</t>
  </si>
  <si>
    <t>D35U-U251-2T8O-2T16-UH0S</t>
  </si>
  <si>
    <t>UY0B-XP7E-7HID-DTQE-8O6V</t>
  </si>
  <si>
    <t>P3S3-43S9-4289-3F65-9UQ9</t>
  </si>
  <si>
    <t>CEHM-776C-MRX3-RJI6-7U9X</t>
  </si>
  <si>
    <t>7X1N-R71W-E9HQ-U9EN-F2S3</t>
  </si>
  <si>
    <t>XU3B-WFP9-C0A9-GEJ5-9AL0</t>
  </si>
  <si>
    <t>2A87-5R77-EBD3-X8HR-T8L2</t>
  </si>
  <si>
    <t>2M0S-W1NY-6J8E-UEAW-DOUW</t>
  </si>
  <si>
    <t>4UWG-NJ1M-48Z3-9T79-2B39</t>
  </si>
  <si>
    <t>7389-J5YP-555I-QD3X-3L6P</t>
  </si>
  <si>
    <t>384R-24J7-N470-1MNX-WYHX</t>
  </si>
  <si>
    <t>JW59-3N8T-TLGQ-U091-JXU0</t>
  </si>
  <si>
    <t>0427-0B00-ZXXS-74VF-43XF</t>
  </si>
  <si>
    <t>X45L-475H-97EG-X158-4G05</t>
  </si>
  <si>
    <t>0QW5-1BS0-9198-92QP-ZQM6</t>
  </si>
  <si>
    <t>77V0-A1WB-M74A-ANV7-W0UC</t>
  </si>
  <si>
    <t>596W-L6X7-RB09-4L8W-L604</t>
  </si>
  <si>
    <t>N202-70F3-20LI-P260-70NB</t>
  </si>
  <si>
    <t>YMO6-56AQ-1SFL-U831-H785</t>
  </si>
  <si>
    <t>DL21-VILR-77T1-AJ1D-19TN</t>
  </si>
  <si>
    <t>70FD-0MO3-331Z-9FX7-8CBG</t>
  </si>
  <si>
    <t>ZJOV-CZ24-1HPL-18I5-7855</t>
  </si>
  <si>
    <t>32U0-70C4-914U-A6S8-3GM7</t>
  </si>
  <si>
    <t>MUQ0-BFM4-G0E4-3291-QHX0</t>
  </si>
  <si>
    <t>P671-U0DT-1R6P-7J3X-1XHX</t>
  </si>
  <si>
    <t>3K50-P6VN-B6FN-P8N7-0K37</t>
  </si>
  <si>
    <t>8F47-P5N4-3858-O4N5-XFPY</t>
  </si>
  <si>
    <t>68LR-YONT-8I40-O0U3-KB6V</t>
  </si>
  <si>
    <t>189L-TUU3-6197-QXT4-DS53</t>
  </si>
  <si>
    <t>C4IC-VXH4-T116-7L2H-1G46</t>
  </si>
  <si>
    <t>AJ38-5014-25OX-7N46-1N04</t>
  </si>
  <si>
    <t>9BOX-1S6Y-NIFX-J7WL-AZ04</t>
  </si>
  <si>
    <t>9I2K-KQPB-84IB-SMC6-U96J</t>
  </si>
  <si>
    <t>9L10-303F-8QK2-002O-PBVX</t>
  </si>
  <si>
    <t>LU0V-CL7O-BR71-F227-OEM9</t>
  </si>
  <si>
    <t>U1S3-Y0N6-0589-75PD-SE9N</t>
  </si>
  <si>
    <t>8T52-KEP8-4038-A984-T097</t>
  </si>
  <si>
    <t>0WAR-4V76-B2Q4-1JS2-87S9</t>
  </si>
  <si>
    <t>H52N-3424-J407-657R-3TQ6</t>
  </si>
  <si>
    <t>2KL6-63Q8-DVG6-I53J-82AB</t>
  </si>
  <si>
    <t>FM6U-5MOH-K5UM-4E40-3A7P</t>
  </si>
  <si>
    <t>1642-Z1W5-012O-1742-6DOB</t>
  </si>
  <si>
    <t>4MYR-X7M5-PM86-7M12-ED35</t>
  </si>
  <si>
    <t>033M-NN10-OSP8-6TF9-552P</t>
  </si>
  <si>
    <t>N6F9-28P8-G48X-MJB0-4K6F</t>
  </si>
  <si>
    <t>8NI4-V68H-0VBH-78W1-WCU7</t>
  </si>
  <si>
    <t>6CHG-39ZC-C066-B74O-ANZ9</t>
  </si>
  <si>
    <t>3YRF-M7N6-T754-B4Z1-L677</t>
  </si>
  <si>
    <t>M1Z1-KB35-G4NG-24HJ-3553</t>
  </si>
  <si>
    <t>MNZ9-T1T6-ORRD-R27Y-Y142</t>
  </si>
  <si>
    <t>CZPL-YB0N-GWQJ-707V-Z23J</t>
  </si>
  <si>
    <t>MC1I-M43C-ZAEH-FNZI-RCPP</t>
  </si>
  <si>
    <t>F6N0-Z57M-G4Q2-617P-58KL</t>
  </si>
  <si>
    <t>5FLI-MR8F-GG83-U04X-N8WS</t>
  </si>
  <si>
    <t>QY5R-7Z1E-WE44-Y18E-3D3M</t>
  </si>
  <si>
    <t>0667-P9M5-23KL-WTU6-F0LG</t>
  </si>
  <si>
    <t>T0I6-V7TU-8O4I-O45Y-ICT1</t>
  </si>
  <si>
    <t>P31I-5759-1I55-H304-1XR4</t>
  </si>
  <si>
    <t>G862-OP6K-XHL1-6Y39-3U9W</t>
  </si>
  <si>
    <t>85DL-LA0O-51WX-3D29-GEWY</t>
  </si>
  <si>
    <t>P8JW-07P9-8SD1-IFVR-0IUY</t>
  </si>
  <si>
    <t>QA67-06PV-8A43-5Y86-NT9M</t>
  </si>
  <si>
    <t>7ABY-S4SY-M319-CS0A-2QK5</t>
  </si>
  <si>
    <t>6A24-K302-Z9M6-HN94-0842</t>
  </si>
  <si>
    <t>8YXU-R82R-T74S-02Z6-961F</t>
  </si>
  <si>
    <t>4722-1TST-Y503-V8A3-X511</t>
  </si>
  <si>
    <t>A078-A121-50M7-78NH-6H96</t>
  </si>
  <si>
    <t>1C33-7MOK-JS00-P47O-GB1M</t>
  </si>
  <si>
    <t>LQ9B-8N5G-13FU-6480-1957</t>
  </si>
  <si>
    <t>HPCH-3S84-75JZ-42HL-0950</t>
  </si>
  <si>
    <t>Y1VI-954U-AFTY-7M0X-KFC6</t>
  </si>
  <si>
    <t>7KK3-5Q53-P318-DJV2-NAJ1</t>
  </si>
  <si>
    <t>XC6T-R27C-ZI45-O830-6L36</t>
  </si>
  <si>
    <t>9U5K-GSU1-70OU-078H-Y5NU</t>
  </si>
  <si>
    <t>V4PI-82B3-U9DM-19N2-ED0O</t>
  </si>
  <si>
    <t>847R-9909-2W4G-6G1T-09LK</t>
  </si>
  <si>
    <t>06I2-8DLN-3GV9-091K-BXSS</t>
  </si>
  <si>
    <t>93J3-0309-5I37-7849-PUT7</t>
  </si>
  <si>
    <t>6R3I-R507-R657-5BLS-3176</t>
  </si>
  <si>
    <t>RNW4-4F8T-9WK9-K0KT-A1F2</t>
  </si>
  <si>
    <t>1724-RR61-Q0FT-R94A-O3O8</t>
  </si>
  <si>
    <t>2VYP-J102-SM13-18CS-919T</t>
  </si>
  <si>
    <t>7NI8-Z0X7-8TL5-62W9-U93T</t>
  </si>
  <si>
    <t>5IRL-W3KA-I570-529R-45B3</t>
  </si>
  <si>
    <t>8D58-7698-AD3R-LZ54-7P02</t>
  </si>
  <si>
    <t>EZ47-3L4G-3S87-372F-CDMT</t>
  </si>
  <si>
    <t>17K7-59XA-9Z9T-Y762-OX5X</t>
  </si>
  <si>
    <t>Y566-E7WM-J605-6YE4-UB9J</t>
  </si>
  <si>
    <t>NR12-51V9-X9DE-345N-9513</t>
  </si>
  <si>
    <t>JNRG-BC48-2600-4TV8-25V3</t>
  </si>
  <si>
    <t>8BMW-PLI8-8X6X-Z8EC-W1DP</t>
  </si>
  <si>
    <t>TG18-F1LA-87AK-9245-676R</t>
  </si>
  <si>
    <t>95UC-XPUM-IE17-7OR8-EV2W</t>
  </si>
  <si>
    <t>R801-YE0W-9J2H-UPY4-6232</t>
  </si>
  <si>
    <t>N128-J2KB-RQZ9-0577-U285</t>
  </si>
  <si>
    <t>M736-3W09-2J75-V286-9XYZ</t>
  </si>
  <si>
    <t>493B-L4WE-VKE3-BDB7-9368</t>
  </si>
  <si>
    <t>781H-319T-LCQ8-CYU9-0YV4</t>
  </si>
  <si>
    <t>01BD-B1O2-QLTX-DL01-5A33</t>
  </si>
  <si>
    <t>0S7Q-XB45-3SFH-5WUX-TB3O</t>
  </si>
  <si>
    <t>D890-A1GZ-6Y75-50G5-1O15</t>
  </si>
  <si>
    <t>AB7I-9K92-F4XA-87FN-VE19</t>
  </si>
  <si>
    <t>0BFY-YB2N-5HV5-5RFM-K3EU</t>
  </si>
  <si>
    <t>8M66-T6O7-QBKH-JQN0-19QG</t>
  </si>
  <si>
    <t>VL18-658D-0DZ5-2K46-67P6</t>
  </si>
  <si>
    <t>9A6S-D690-0OLQ-DO95-1KWR</t>
  </si>
  <si>
    <t>40P3-8T1F-WC57-QL27-T5N5</t>
  </si>
  <si>
    <t>9CR2-0ZG5-14VZ-XHPL-1ADJ</t>
  </si>
  <si>
    <t>59E8-VD7T-138U-82RL-303Y</t>
  </si>
  <si>
    <t>GE8Q-YNND-EDIY-S47Q-9874</t>
  </si>
  <si>
    <t>8273-I9M7-7VV8-94H4-Z944</t>
  </si>
  <si>
    <t>6100-V895-BEW1-9939-3RIY</t>
  </si>
  <si>
    <t>8218-102Z-641P-ZK2C-W7E7</t>
  </si>
  <si>
    <t>J5O4-834S-W1O4-N6XM-3ICB</t>
  </si>
  <si>
    <t>3PK7-S103-JFZ9-5P2Q-7OI2</t>
  </si>
  <si>
    <t>M4B0-3OJS-33VP-DX86-FE2D</t>
  </si>
  <si>
    <t>O398-56U3-148T-MDOI-T20T</t>
  </si>
  <si>
    <t>8B5L-IC7S-92ZZ-7WI7-6SPG</t>
  </si>
  <si>
    <t>146T-7R50-0016-XAV3-PR4T</t>
  </si>
  <si>
    <t>ZN9U-N7O5-15I7-3070-23QO</t>
  </si>
  <si>
    <t>S608-823Z-78P2-4K60-BSED</t>
  </si>
  <si>
    <t>16M5-E8LG-SI86-9YC0-794Z</t>
  </si>
  <si>
    <t>380F-GSOL-0G9U-2ZLG-O501</t>
  </si>
  <si>
    <t>SJ82-1EPI-WS7W-0U79-T405</t>
  </si>
  <si>
    <t>70G9-1LJ2-AB43-M3VB-876X</t>
  </si>
  <si>
    <t>7XR5-NE04-LS6P-5092-580W</t>
  </si>
  <si>
    <t>QBTG-J2BA-B130-4E87-UAH9</t>
  </si>
  <si>
    <t>8Z3Y-9TO6-OQIG-IB04-6828</t>
  </si>
  <si>
    <t>TCC2-1837-FSU0-58UO-47GF</t>
  </si>
  <si>
    <t>R171-RAH1-FWM4-6U34-3Y40</t>
  </si>
  <si>
    <t>3109-I2M0-5I00-J2J4-4F5M</t>
  </si>
  <si>
    <t>N59I-K2NH-9A54-8012-QL18</t>
  </si>
  <si>
    <t>BDN4-S80G-WNR3-4S86-G536</t>
  </si>
  <si>
    <t>0EH8-9E31-43W6-X2W1-438D</t>
  </si>
  <si>
    <t>3VD7-L5EO-3O99-6822-4002</t>
  </si>
  <si>
    <t>390N-1G6V-3X06-4S37-USUN</t>
  </si>
  <si>
    <t>3YH1-7IR0-7754-5MDM-5B2G</t>
  </si>
  <si>
    <t>WZ4J-UJ07-T0RX-76Q0-93D4</t>
  </si>
  <si>
    <t>3KWM-S97I-FJ24-2115-3ULM</t>
  </si>
  <si>
    <t>ZQ0R-C086-T95Q-8775-0JIV</t>
  </si>
  <si>
    <t>0Q93-ZXQ6-60Y3-1805-2TD9</t>
  </si>
  <si>
    <t>2659-375C-F7LC-N4XW-99A4</t>
  </si>
  <si>
    <t>28T9-9GC5-TNLU-0ZTG-523I</t>
  </si>
  <si>
    <t>9O7K-ZL7F-ZS7A-7UX4-1WCW</t>
  </si>
  <si>
    <t>1FON-36AG-7UY5-U0I1-VOWO</t>
  </si>
  <si>
    <t>VL5L-AI62-6N02-8M3M-37JD</t>
  </si>
  <si>
    <t>3LM2-09S8-ES30-X69T-V45D</t>
  </si>
  <si>
    <t>6M23-TL9U-RGPL-3859-8DL9</t>
  </si>
  <si>
    <t>1D0L-7084-3A8J-0JY5-OP7P</t>
  </si>
  <si>
    <t>1PQ3-0DO1-9I7T-7GL3-GE65</t>
  </si>
  <si>
    <t>94Q4-988R-7K29-9HRQ-51W7</t>
  </si>
  <si>
    <t>BZ70-819R-6AP0-BYI8-0B14</t>
  </si>
  <si>
    <t>S2AU-8Q9U-5WJC-H6Z2-4L24</t>
  </si>
  <si>
    <t>0ACO-7T4R-540F-UQZ9-820I</t>
  </si>
  <si>
    <t>55EH-0Z0Q-11P4-YGX6-20I2</t>
  </si>
  <si>
    <t>T2T9-G754-7FPC-825P-09JO</t>
  </si>
  <si>
    <t>0X61-079J-WODA-EAUH-B317</t>
  </si>
  <si>
    <t>85L7-3DUS-L0NL-5688-6V7J</t>
  </si>
  <si>
    <t>HU57-74I5-Q9QG-7M73-874S</t>
  </si>
  <si>
    <t>8TH6-52M7-3DJ7-N1D2-6ULE</t>
  </si>
  <si>
    <t>EE58-5A3V-6SJK-4D6J-PJH8</t>
  </si>
  <si>
    <t>F1G2-BA9I-4LY0-U2VF-034S</t>
  </si>
  <si>
    <t>N839-N4TE-05S2-LKPA-6BG6</t>
  </si>
  <si>
    <t>3IK7-L0K2-371P-TMW4-731X</t>
  </si>
  <si>
    <t>39AG-19A5-Y643-UH37-80UO</t>
  </si>
  <si>
    <t>M8RI-FWC0-JE94-R879-49SO</t>
  </si>
  <si>
    <t>649E-QP21-AC43-IMYH-5U9V</t>
  </si>
  <si>
    <t>Q13T-63I5-7NM0-R182-X8E4</t>
  </si>
  <si>
    <t>7EO1-T9P7-VAJ5-390D-A73P</t>
  </si>
  <si>
    <t>XMCO-V922-T528-MFH1-FI59</t>
  </si>
  <si>
    <t>6S0B-M2K3-FOSA-7J1Q-3KFI</t>
  </si>
  <si>
    <t>I9E5-7RUR-7P59-821C-463Z</t>
  </si>
  <si>
    <t>5SAH-72T1-7O4O-H2H3-JIFM</t>
  </si>
  <si>
    <t>8IB7-LZ57-319T-E6AG-DY25</t>
  </si>
  <si>
    <t>111N-0I85-1738-63XP-1V61</t>
  </si>
  <si>
    <t>8A0D-EA3R-O136-FUW9-S2AJ</t>
  </si>
  <si>
    <t>JUJQ-13EL-ZP5E-NNCP-3Y36</t>
  </si>
  <si>
    <t>Z1RO-OGGJ-TJ0L-E999-P3J6</t>
  </si>
  <si>
    <t>EYJ2-2RBV-V89I-CAJ2-1I74</t>
  </si>
  <si>
    <t>MO09-DN64-11N4-3K0W-43MK</t>
  </si>
  <si>
    <t>0F2K-GZ46-22I4-0Y44-Z8NQ</t>
  </si>
  <si>
    <t>R88J-23PJ-U1L1-C0I4-815U</t>
  </si>
  <si>
    <t>TM4D-2D23-46N5-X531-4PP1</t>
  </si>
  <si>
    <t>H45Q-7454-61JW-IJ8U-TB85</t>
  </si>
  <si>
    <t>XS14-4BP9-7PX3-8K6K-IQN9</t>
  </si>
  <si>
    <t>2IQ5-5576-J6KR-5LZ1-R395</t>
  </si>
  <si>
    <t>4UIU-ZVZ6-K88E-BBWK-74MX</t>
  </si>
  <si>
    <t>T58L-RF7S-AOB6-FOF8-901Q</t>
  </si>
  <si>
    <t>944C-OXQ1-PU0H-2J1D-3277</t>
  </si>
  <si>
    <t>29P0-U52I-20IG-C514-99H0</t>
  </si>
  <si>
    <t>P077-O64J-L5HP-65WL-299M</t>
  </si>
  <si>
    <t>C392-77YZ-O5SU-KU88-6MK5</t>
  </si>
  <si>
    <t>3G0E-2BVM-5Q0N-CV5H-8RNB</t>
  </si>
  <si>
    <t>4559-56WB-Z420-9CP4-7RYL</t>
  </si>
  <si>
    <t>7T10-61YT-180V-N6FZ-48MD</t>
  </si>
  <si>
    <t>52IL-E35C-26SA-733D-2725</t>
  </si>
  <si>
    <t>X316-OI9H-7152-91HO-F710</t>
  </si>
  <si>
    <t>X0I1-MJN9-L2L0-QLBS-HZ8K</t>
  </si>
  <si>
    <t>6X4K-L02O-450J-LSK8-2I06</t>
  </si>
  <si>
    <t>Q666-2A0G-KALE-KZ06-1945</t>
  </si>
  <si>
    <t>SEXN-MA7V-ODHX-X6Z1-234Y</t>
  </si>
  <si>
    <t>86EC-K15G-G4X4-8278-010G</t>
  </si>
  <si>
    <t>3E22-YAZ6-8XP3-9X8T-DE5E</t>
  </si>
  <si>
    <t>DEQ1-547V-IWE6-GPJP-K46H</t>
  </si>
  <si>
    <t>9W4P-59O4-S65O-7922-MS1M</t>
  </si>
  <si>
    <t>5Y03-L8E5-0BB8-P13H-U4GD</t>
  </si>
  <si>
    <t>I053-87B9-3A15-08D6-O060</t>
  </si>
  <si>
    <t>MNWT-R02W-8ARN-Z1D2-75D7</t>
  </si>
  <si>
    <t>JW35-024J-9G14-08TW-3CVE</t>
  </si>
  <si>
    <t>4S68-YJGM-U9S7-6E81-SKBV</t>
  </si>
  <si>
    <t>584D-J7HW-S2NZ-G08R-B52Y</t>
  </si>
  <si>
    <t>027J-D1IL-77B5-YVLP-WU0E</t>
  </si>
  <si>
    <t>34VT-C884-67M6-S4O0-KZGA</t>
  </si>
  <si>
    <t>ZMI4-W80B-TLCE-A6S0-I2NT</t>
  </si>
  <si>
    <t>G2ME-908F-712S-O505-6H7Z</t>
  </si>
  <si>
    <t>EU34-82E1-SV5W-4AHA-X916</t>
  </si>
  <si>
    <t>4PKT-2I03-74TM-097Z-ZR88</t>
  </si>
  <si>
    <t>1JIP-H46Y-E2D4-F23Y-Z3AZ</t>
  </si>
  <si>
    <t>8545-OH26-18T7-VK6N-4606</t>
  </si>
  <si>
    <t>2912-F4FB-PLV4-G8W8-36O2</t>
  </si>
  <si>
    <t>30NI-Q117-YGC0-E09T-269O</t>
  </si>
  <si>
    <t>9SO6-Q062-V1F1-A630-HEJG</t>
  </si>
  <si>
    <t>B432-X117-A12L-51OY-S1KW</t>
  </si>
  <si>
    <t>ONL9-NB1Y-0711-7HKS-49O0</t>
  </si>
  <si>
    <t>Q207-02NL-7EH0-3BV5-Z8V5</t>
  </si>
  <si>
    <t>1UN9-45N5-N82K-0314-4C95</t>
  </si>
  <si>
    <t>4A9U-412B-R81N-6LUJ-M411</t>
  </si>
  <si>
    <t>D868-IT85-Z1XM-W171-8884</t>
  </si>
  <si>
    <t>8776-O919-7I77-544C-L6F1</t>
  </si>
  <si>
    <t>9488-Z16N-Q7H8-UDX7-HJ94</t>
  </si>
  <si>
    <t>BWS9-51JT-B9EC-X2I5-G0OA</t>
  </si>
  <si>
    <t>L9QP-0A5W-22T9-3691-9S12</t>
  </si>
  <si>
    <t>9KX6-G9JI-702K-56XF-5LO0</t>
  </si>
  <si>
    <t>9MO5-0A82-487Z-W0J7-V8XZ</t>
  </si>
  <si>
    <t>5572-L319-B3TY-8I5H-06U2</t>
  </si>
  <si>
    <t>N573-LIQ5-D7V5-O38J-Y2Q3</t>
  </si>
  <si>
    <t>OP1F-2Q9G-5D3Y-RBV1-XBY4</t>
  </si>
  <si>
    <t>RX61-0TI4-NQSK-G2F5-XN21</t>
  </si>
  <si>
    <t>S980-U109-M3I9-5MDK-0IL4</t>
  </si>
  <si>
    <t>0IA4-AEXE-12B4-ZZ1P-7UA6</t>
  </si>
  <si>
    <t>651F-0SK0-76RO-0803-5KX2</t>
  </si>
  <si>
    <t>J74A-75DF-55JK-B95H-MM8Q</t>
  </si>
  <si>
    <t>3WBT-4YG2-QIKH-O3V9-3QF0</t>
  </si>
  <si>
    <t>7333-U69V-DK53-37C6-GG61</t>
  </si>
  <si>
    <t>1IL4-W15Q-7WHH-92SQ-0VQS</t>
  </si>
  <si>
    <t>ZC5Z-5JUA-BM5M-O861-U0R2</t>
  </si>
  <si>
    <t>OERY-B2W5-CXLJ-20CV-WFA0</t>
  </si>
  <si>
    <t>7NBB-3RAJ-D7F4-S565-2C3C</t>
  </si>
  <si>
    <t>W75T-W098-7K04-041O-Z301</t>
  </si>
  <si>
    <t>YZ8A-43Z1-404C-C300-8L14</t>
  </si>
  <si>
    <t>V14T-1D9F-C708-H678-1XG8</t>
  </si>
  <si>
    <t>FE29-GJ8M-8N82-W829-ZTC4</t>
  </si>
  <si>
    <t>PU5R-Y7K0-M91S-A7SJ-7ZWK</t>
  </si>
  <si>
    <t>JE7A-18V2-CG6D-ROTO-UT2C</t>
  </si>
  <si>
    <t>L7BA-7007-7KBW-31PS-8DSD</t>
  </si>
  <si>
    <t>42Q8-QS30-1K2O-Z05M-QL6B</t>
  </si>
  <si>
    <t>A808-49I2-LNJM-I34E-04TD</t>
  </si>
  <si>
    <t>ZFOI-DE90-B7Q4-4293-A186</t>
  </si>
  <si>
    <t>CK98-OUJS-RSH8-8V02-F205</t>
  </si>
  <si>
    <t>1U47-8607-81M8-Y9MF-561W</t>
  </si>
  <si>
    <t>FL2V-Y69W-H326-303Y-Z10B</t>
  </si>
  <si>
    <t>HB8C-HYVO-DQ28-A95V-4C88</t>
  </si>
  <si>
    <t>I4N1-HTSZ-LS58-I1UJ-Y432</t>
  </si>
  <si>
    <t>A7WM-ZG1O-064J-31WR-32PS</t>
  </si>
  <si>
    <t>J6KA-137K-947O-39TB-AX2D</t>
  </si>
  <si>
    <t>6472-G430-0V04-Y2L4-L7EQ</t>
  </si>
  <si>
    <t>EN1M-ASYE-SE2F-W9RL-2KY5</t>
  </si>
  <si>
    <t>H734-X472-R5DN-87V7-D5TP</t>
  </si>
  <si>
    <t>74M5-799M-470C-U27I-B5NN</t>
  </si>
  <si>
    <t>LQ7V-MW6I-6A2O-522F-YS06</t>
  </si>
  <si>
    <t>O8FO-3AC3-6B6G-0M24-D7K3</t>
  </si>
  <si>
    <t>D8T1-099J-8LNF-N492-H5NC</t>
  </si>
  <si>
    <t>OZGU-7HY9-665Z-L627-95S9</t>
  </si>
  <si>
    <t>R3GP-L658-C2LL-F8SO-KUK5</t>
  </si>
  <si>
    <t>Z3EI-XQ10-MRML-71L9-H0EY</t>
  </si>
  <si>
    <t>6BOR-F1ZF-05N9-386E-7O65</t>
  </si>
  <si>
    <t>XD1Z-5W6Y-8129-A5I2-3X50</t>
  </si>
  <si>
    <t>24XH-4KB0-5574-AQW4-7880</t>
  </si>
  <si>
    <t>32G3-U2M6-9W6T-7O43-JUE0</t>
  </si>
  <si>
    <t>2127-I9SE-18RB-332K-50U5</t>
  </si>
  <si>
    <t>MP78-4G44-3297-53S9-6WIH</t>
  </si>
  <si>
    <t>5618-GSOB-9LOM-686H-P6Q7</t>
  </si>
  <si>
    <t>37FM-K5ON-6356-749I-D338</t>
  </si>
  <si>
    <t>558Z-6NPR-LZJJ-X7U3-2666</t>
  </si>
  <si>
    <t>Z8GS-249N-8PUO-BETK-050I</t>
  </si>
  <si>
    <t>4039-19B1-0O4M-7755-SL15</t>
  </si>
  <si>
    <t>FV26-KBQ0-60TZ-2N7A-GW91</t>
  </si>
  <si>
    <t>MMU7-27RF-DP1K-CZ57-55XV</t>
  </si>
  <si>
    <t>5B7U-IM83-2T76-18S5-1ESO</t>
  </si>
  <si>
    <t>71GF-W9FU-3OPB-846I-DPW0</t>
  </si>
  <si>
    <t>BVGT-C836-9H53-B651-C676</t>
  </si>
  <si>
    <t>8T47-7Q1T-XB92-F72I-5M1U</t>
  </si>
  <si>
    <t>QJ0R-QZOQ-565W-U5U6-5865</t>
  </si>
  <si>
    <t>WR6D-204B-H949-74ZV-42KT</t>
  </si>
  <si>
    <t>41H6-F002-C40N-N6W2-3W36</t>
  </si>
  <si>
    <t>6N7N-ZK8X-AWGT-R4Q4-R25R</t>
  </si>
  <si>
    <t>1VHW-V2B2-9P99-LH99-3350</t>
  </si>
  <si>
    <t>Y466-9MWA-04I5-428Z-8HE4</t>
  </si>
  <si>
    <t>U202-JJ6B-B714-33XG-LVX5</t>
  </si>
  <si>
    <t>36F9-T37H-HN6D-R9U4-RP9J</t>
  </si>
  <si>
    <t>QXMQ-09G0-TV3L-7Z8X-U009</t>
  </si>
  <si>
    <t>27EM-F6UJ-24F6-5W30-7754</t>
  </si>
  <si>
    <t>IZV5-11ZN-7P74-5T5X-C48S</t>
  </si>
  <si>
    <t>2D9U-6191-2174-WHE4-93J2</t>
  </si>
  <si>
    <t>W2O8-30M8-S38J-02CA-R723</t>
  </si>
  <si>
    <t>J95E-IL37-Y1FM-VFTN-GV66</t>
  </si>
  <si>
    <t>0VB0-N91F-8VQU-1FKS-M31U</t>
  </si>
  <si>
    <t>VO71-P43T-76K2-174Y-D4A4</t>
  </si>
  <si>
    <t>Q3V0-U2PO-AYKX-7L0P-7EKF</t>
  </si>
  <si>
    <t>2FMN-40JN-DC5R-R502-525Z</t>
  </si>
  <si>
    <t>U4R6-Q7CK-8CUN-RYH3-L529</t>
  </si>
  <si>
    <t>7XV0-Y60R-8Y32-PFO5-NX7O</t>
  </si>
  <si>
    <t>T9A2-75EJ-H05T-M1O8-BSJ8</t>
  </si>
  <si>
    <t>6071-7O44-A9BS-HS9P-1XJ1</t>
  </si>
  <si>
    <t>534Z-QL65-15MZ-5G83-5G8L</t>
  </si>
  <si>
    <t>2624-V57N-2YJ6-Q09E-SIL7</t>
  </si>
  <si>
    <t>JZR3-G0QN-Q432-RLIJ-B623</t>
  </si>
  <si>
    <t>U9H7-95JR-ZVA6-F6S9-NRDT</t>
  </si>
  <si>
    <t>27U7-SS1A-2638-5RA1-P17T</t>
  </si>
  <si>
    <t>K4M9-2SHQ-O3WB-8582-4V53</t>
  </si>
  <si>
    <t>1WI0-QS0V-HFHH-K5UP-5WR8</t>
  </si>
  <si>
    <t>4SY3-G492-36P4-1B4F-E5VQ</t>
  </si>
  <si>
    <t>O413-K4ZA-U7X8-9V8C-E2W2</t>
  </si>
  <si>
    <t>91Z9-7951-OPM8-928S-RM97</t>
  </si>
  <si>
    <t>D776-JP3X-K3UA-W56N-4P3Q</t>
  </si>
  <si>
    <t>7W7V-3I60-5247-9Q1X-UE01</t>
  </si>
  <si>
    <t>8CL9-10WY-95M4-3IG8-S6BN</t>
  </si>
  <si>
    <t>X8TZ-T57I-1FI0-9VIC-4P3E</t>
  </si>
  <si>
    <t>2KLE-6O66-K5M6-7D7B-BA29</t>
  </si>
  <si>
    <t>X83Y-2MQ1-3406-0266-RQ22</t>
  </si>
  <si>
    <t>87LD-8OCM-NEU8-OYN0-E6X1</t>
  </si>
  <si>
    <t>HU6B-R11B-38ZN-MZXX-ML66</t>
  </si>
  <si>
    <t>57G9-T93J-JW77-V4QX-G14Z</t>
  </si>
  <si>
    <t>I0P4-4T6S-PCJ5-PJPK-FX27</t>
  </si>
  <si>
    <t>4A36-N5NC-R9VU-1SLJ-77O1</t>
  </si>
  <si>
    <t>MCOB-90C1-OCYR-SERI-VPV1</t>
  </si>
  <si>
    <t>BLKW-7MV8-2RF0-3OZ6-0U8C</t>
  </si>
  <si>
    <t>Y4GH-58S8-CB8D-66BK-M3AF</t>
  </si>
  <si>
    <t>3MBU-V1WM-H3WF-81ZV-I24X</t>
  </si>
  <si>
    <t>A812-91F4-Q75I-AC58-NFI9</t>
  </si>
  <si>
    <t>526V-DA0L-0768-6T6A-4R9X</t>
  </si>
  <si>
    <t>3M8Y-6AG6-1Y0T-26J4-L0IE</t>
  </si>
  <si>
    <t>3393-22Y6-IK9E-11TZ-488K</t>
  </si>
  <si>
    <t>F5QL-D80D-58PM-A8C2-8QT2</t>
  </si>
  <si>
    <t>7127-QX5Q-G8Y9-GFA8-1B2S</t>
  </si>
  <si>
    <t>K42D-2BD1-P75H-3364-8CR0</t>
  </si>
  <si>
    <t>18T8-1A67-PPHQ-5O47-6M54</t>
  </si>
  <si>
    <t>YIUI-34YS-EG80-7A1H-24X5</t>
  </si>
  <si>
    <t>1081-MWN8-6TSI-12LX-UQHK</t>
  </si>
  <si>
    <t>204I-Z500-4175-503Q-98G4</t>
  </si>
  <si>
    <t>6JI2-L0ME-N351-ENPN-718C</t>
  </si>
  <si>
    <t>N4R3-1TTA-5FEB-6Y87-A5E2</t>
  </si>
  <si>
    <t>XHP4-J0NR-ZT21-A1Q7-YUUQ</t>
  </si>
  <si>
    <t>8M47-A813-0214-P769-U1CU</t>
  </si>
  <si>
    <t>TX34-8YC0-4CF4-92Y8-W6P1</t>
  </si>
  <si>
    <t>7X0I-6BZH-837L-H4J5-3IPN</t>
  </si>
  <si>
    <t>LA7O-490J-7CH9-01EX-5039</t>
  </si>
  <si>
    <t>V1L3-9DD1-7M7X-PI2F-90WA</t>
  </si>
  <si>
    <t>231D-9528-R5HN-NIXP-7376</t>
  </si>
  <si>
    <t>U25U-CXOU-7P38-36X6-1PO2</t>
  </si>
  <si>
    <t>IM79-19O9-0248-LD5T-9263</t>
  </si>
  <si>
    <t>51G7-L6MF-S94L-4VG8-1609</t>
  </si>
  <si>
    <t>6T11-7STO-5NIM-DUUJ-436R</t>
  </si>
  <si>
    <t>Z42F-05IB-3YAZ-FS27-KI84</t>
  </si>
  <si>
    <t>5X6O-FT21-8B01-2BMN-E7CH</t>
  </si>
  <si>
    <t>236Z-17Q8-910P-K11L-Q719</t>
  </si>
  <si>
    <t>J651-TFC4-2364-93S6-A94F</t>
  </si>
  <si>
    <t>9M2S-V950-EB8U-3R77-JG08</t>
  </si>
  <si>
    <t>5JQU-VR2T-3214-QFEF-R3P2</t>
  </si>
  <si>
    <t>R3R1-3T7M-1SJ1-7856-6RKU</t>
  </si>
  <si>
    <t>H80B-W44L-1VY7-10FZ-7JA1</t>
  </si>
  <si>
    <t>A476-J5M7-LXDU-S7X4-GTXA</t>
  </si>
  <si>
    <t>SD05-7607-8DN2-ENU6-6QNU</t>
  </si>
  <si>
    <t>S96Y-XVIF-Z379-BP4O-U1RJ</t>
  </si>
  <si>
    <t>U5F0-38FL-T471-5HO3-2S2T</t>
  </si>
  <si>
    <t>QE98-6RYG-W1F7-62RX-50ZV</t>
  </si>
  <si>
    <t>GY30-W72C-4HL2-L7EM-D70D</t>
  </si>
  <si>
    <t>KA1D-PWWL-8H39-H233-EW8S</t>
  </si>
  <si>
    <t>QAFD-D3PP-518V-931F-5W3H</t>
  </si>
  <si>
    <t>W5Q2-OX2C-S809-5AGY-AM41</t>
  </si>
  <si>
    <t>P313-7O0H-8T95-YB09-8644</t>
  </si>
  <si>
    <t>WVJ4-CJ02-4JJ3-G229-674W</t>
  </si>
  <si>
    <t>XZ6N-I3H9-9BX2-07WC-8IZ2</t>
  </si>
  <si>
    <t>1W2L-2L5G-Y121-S8CW-1F50</t>
  </si>
  <si>
    <t>0R3U-XR2B-K4XS-0BC5-P82I</t>
  </si>
  <si>
    <t>G06S-Y78Z-U4DY-62CP-FI0J</t>
  </si>
  <si>
    <t>OLC3-Q3I3-U6V2-L2VW-BYD1</t>
  </si>
  <si>
    <t>Y9D6-47CD-1CU1-5RHX-HI80</t>
  </si>
  <si>
    <t>0W01-2945-V310-TTII-91Y7</t>
  </si>
  <si>
    <t>CKP7-79G7-00A8-W329-910B</t>
  </si>
  <si>
    <t>P967-M249-X3TU-X105-Z3PQ</t>
  </si>
  <si>
    <t>JETG-I34U-B08A-2OXA-GW85</t>
  </si>
  <si>
    <t>EQL5-9T25-11QX-1IAJ-6O42</t>
  </si>
  <si>
    <t>SP3O-70Y0-7V7J-6D8H-6Z27</t>
  </si>
  <si>
    <t>61K7-3197-8W82-B736-60ZM</t>
  </si>
  <si>
    <t>4Y7M-52MH-Y688-8ILQ-915L</t>
  </si>
  <si>
    <t>ROV6-T18E-O8X4-UL97-VV51</t>
  </si>
  <si>
    <t>0FS9-V4T2-U92L-5J50-G4G7</t>
  </si>
  <si>
    <t>SA07-O8FH-XPKA-1N3O-RD82</t>
  </si>
  <si>
    <t>4LLW-WM2S-EIT3-57S6-8Z57</t>
  </si>
  <si>
    <t>N1DE-DPL8-X12I-N74O-G4CJ</t>
  </si>
  <si>
    <t>ZI25-1361-2I0W-W2WK-OKBQ</t>
  </si>
  <si>
    <t>U90K-9I10-0Z2Q-6A3W-6W8B</t>
  </si>
  <si>
    <t>5Q55-4NSD-U7C0-V9SN-849A</t>
  </si>
  <si>
    <t>YI57-B9RF-I00N-Q7WC-7371</t>
  </si>
  <si>
    <t>Y61U-199S-IOY0-AX81-MIDL</t>
  </si>
  <si>
    <t>2175-1K4V-LR12-XTH4-YH4Y</t>
  </si>
  <si>
    <t>8PHV-OBSX-VOZB-G28F-TFTF</t>
  </si>
  <si>
    <t>6V7V-48P2-0561-8X4T-4789</t>
  </si>
  <si>
    <t>T052-M40J-374G-7Y10-5B3N</t>
  </si>
  <si>
    <t>53O4-1064-4UK7-UQW1-32LE</t>
  </si>
  <si>
    <t>5110-98X8-92L5-5CS5-914K</t>
  </si>
  <si>
    <t>06IC-1C4A-K4SI-S961-G86W</t>
  </si>
  <si>
    <t>JMD7-I1J1-4WC7-3N37-WODX</t>
  </si>
  <si>
    <t>XY69-ALR9-918Q-OU6I-6LI9</t>
  </si>
  <si>
    <t>RD04-5QWW-34CV-SQ5S-Y17C</t>
  </si>
  <si>
    <t>5O8N-S0UB-RVJ5-ISC1-B2OC</t>
  </si>
  <si>
    <t>JPD6-WGMP-3U5J-V264-12XJ</t>
  </si>
  <si>
    <t>JQ50-A36J-HE84-VO78-F06I</t>
  </si>
  <si>
    <t>D666-4ZLD-Q11B-20B7-DL40</t>
  </si>
  <si>
    <t>8V9A-868M-BPO7-E451-BNS4</t>
  </si>
  <si>
    <t>O6EF-18XW-TR3X-V86N-6H9J</t>
  </si>
  <si>
    <t>6SOQ-B7QL-0R15-2EG6-UYZU</t>
  </si>
  <si>
    <t>R5F9-1AKV-M187-4673-A2HY</t>
  </si>
  <si>
    <t>F1OC-79R8-5RG3-87V9-W34D</t>
  </si>
  <si>
    <t>27XR-3C2W-7JUU-FD3I-71F7</t>
  </si>
  <si>
    <t>M63L-4F3V-8G45-M75Q-5N32</t>
  </si>
  <si>
    <t>D18K-PT75-2IJT-7V47-0P78</t>
  </si>
  <si>
    <t>2W1A-B8MO-9E1Y-6630-28LA</t>
  </si>
  <si>
    <t>6UGC-IVJ7-4MX5-17Q6-8DC1</t>
  </si>
  <si>
    <t>889W-CD92-F5WV-4BSX-3646</t>
  </si>
  <si>
    <t>R5Q0-8Y41-VIEY-ITTA-4HP3</t>
  </si>
  <si>
    <t>93F7-31XF-02LH-5H41-QAP5</t>
  </si>
  <si>
    <t>PQ43-Y242-972Y-I9FT-KJ43</t>
  </si>
  <si>
    <t>KDU2-5TY1-4G1Z-7UYN-AC34</t>
  </si>
  <si>
    <t>CKE3-38DX-RLXS-V798-H1Z7</t>
  </si>
  <si>
    <t>P4OO-6154-0L92-9E47-MFU1</t>
  </si>
  <si>
    <t>0K8M-U3IF-8QD5-EV7M-9Y44</t>
  </si>
  <si>
    <t>72Z3-2Z5Z-E266-1CBI-7B67</t>
  </si>
  <si>
    <t>Y15T-Z019-TKON-4JOL-DBKS</t>
  </si>
  <si>
    <t>N7GJ-63SE-TV91-O979-YR1P</t>
  </si>
  <si>
    <t>PW06-7OO8-VPV3-U74O-CDQV</t>
  </si>
  <si>
    <t>U340-RNOY-8Z3Y-2YV3-7IDL</t>
  </si>
  <si>
    <t>4S14-865M-2V28-408W-O93C</t>
  </si>
  <si>
    <t>Z6FE-4DI2-3Y80-7C7C-AF2L</t>
  </si>
  <si>
    <t>6705-S9EY-SHWL-Z1CA-PI43</t>
  </si>
  <si>
    <t>0J4N-VA4X-DFH9-YBYJ-Q8GJ</t>
  </si>
  <si>
    <t>44F6-CR65-3A37-5J7U-13S8</t>
  </si>
  <si>
    <t>0TYE-L5M9-FKD5-HG1M-Z9WT</t>
  </si>
  <si>
    <t>ZC04-J419-VRNS-0IBP-5HRH</t>
  </si>
  <si>
    <t>2285-N5KB-BMX3-IH0B-H7R1</t>
  </si>
  <si>
    <t>I2W7-5Q57-8S1C-DBSK-7HY8</t>
  </si>
  <si>
    <t>W65N-43TD-X01M-YAUE-1186</t>
  </si>
  <si>
    <t>K943-5144-S56Q-OKF3-7261</t>
  </si>
  <si>
    <t>2DIC-0S57-1A9P-KK37-09XP</t>
  </si>
  <si>
    <t>KX2G-W411-9GDK-3GH7-5PR0</t>
  </si>
  <si>
    <t>EYLU-SPQ0-3H74-VXZD-3673</t>
  </si>
  <si>
    <t>LN5Y-2AM6-79XE-EJA7-EX85</t>
  </si>
  <si>
    <t>5121-1ELL-9K4Q-P01H-41Q6</t>
  </si>
  <si>
    <t>J4G6-8MTD-H15B-CAO7-NY0O</t>
  </si>
  <si>
    <t>8423-1765-088X-447Y-39JD</t>
  </si>
  <si>
    <t>HH1Y-Y16X-TMOF-74L0-6N8D</t>
  </si>
  <si>
    <t>I2BB-3Q00-5SW9-086G-7WRW</t>
  </si>
  <si>
    <t>D9TI-DIA4-WAYC-779P-GS8Z</t>
  </si>
  <si>
    <t>3RNS-6LMB-142M-AT0E-8R3I</t>
  </si>
  <si>
    <t>Y06S-IN7C-PH5W-2VGQ-Y68Q</t>
  </si>
  <si>
    <t>1YC8-S0Y3-HKM5-ZUM0-KHD3</t>
  </si>
  <si>
    <t>TZ19-2V4I-05VM-J2A5-553I</t>
  </si>
  <si>
    <t>D9OR-PDF5-CHY6-T0FZ-F031</t>
  </si>
  <si>
    <t>V7O5-I7O9-GRA6-EPZ2-D772</t>
  </si>
  <si>
    <t>7HL2-001N-TB61-9V6O-S46C</t>
  </si>
  <si>
    <t>H2M2-6P0L-341U-2H0I-6650</t>
  </si>
  <si>
    <t>8NE3-GPYL-NU20-FULR-3617</t>
  </si>
  <si>
    <t>Y5C4-887K-V075-1HCA-AU32</t>
  </si>
  <si>
    <t>C423-7K6X-ARE2-AICI-TPP7</t>
  </si>
  <si>
    <t>A1V5-5CWI-76ZB-3OV6-8NX3</t>
  </si>
  <si>
    <t>24PK-PU38-Y1KJ-L9VQ-S68Z</t>
  </si>
  <si>
    <t>E3S4-7J1Z-221Q-SS11-ZG41</t>
  </si>
  <si>
    <t>913U-KS9U-984T-PWU6-WKG4</t>
  </si>
  <si>
    <t>OQH4-190O-XPZ0-10LP-R7R1</t>
  </si>
  <si>
    <t>5BGX-2AWJ-Z6T1-KB89-YVE2</t>
  </si>
  <si>
    <t>V0J6-93W9-6T0N-73Z5-KQ9Z</t>
  </si>
  <si>
    <t>2NN2-7RJ7-X235-5SM9-6W4P</t>
  </si>
  <si>
    <t>7SCA-J7Q7-QMA3-7Y2X-IQ9D</t>
  </si>
  <si>
    <t>8O1L-1M0A-EDGE-07Q5-3252</t>
  </si>
  <si>
    <t>ZH59-VO87-6209-2Y94-71I5</t>
  </si>
  <si>
    <t>J38B-9WJ0-0VCJ-TJBR-W741</t>
  </si>
  <si>
    <t>EFV8-J4P7-M29Y-IBLC-MNFO</t>
  </si>
  <si>
    <t>53T9-A40J-8C0V-62E6-I2WG</t>
  </si>
  <si>
    <t>8P7D-8076-1ORT-00UX-N4G6</t>
  </si>
  <si>
    <t>5437-U7ME-UL03-PA77-H538</t>
  </si>
  <si>
    <t>FYZL-N04P-43M1-I8I2-S7S3</t>
  </si>
  <si>
    <t>Z816-5K0N-N96S-H0HF-30JF</t>
  </si>
  <si>
    <t>4HU7-0436-6P51-X35C-GVH8</t>
  </si>
  <si>
    <t>R06E-8791-5804-WX53-6WO4</t>
  </si>
  <si>
    <t>R047-59O6-9OOI-C91D-R3I6</t>
  </si>
  <si>
    <t>543V-G9G7-83FT-8ZEM-6E9H</t>
  </si>
  <si>
    <t>5M0J-56TB-MV48-731P-597T</t>
  </si>
  <si>
    <t>Q4SK-667J-3LR6-F2F4-J538</t>
  </si>
  <si>
    <t>479H-P35O-NZQ5-461W-39U4</t>
  </si>
  <si>
    <t>K398-R0N7-NIPX-3NKT-67Y5</t>
  </si>
  <si>
    <t>QY41-24ZK-5IYR-401E-E290</t>
  </si>
  <si>
    <t>HY7S-ZQVU-99F5-K7HB-99WM</t>
  </si>
  <si>
    <t>728L-ZX4K-I79O-X94U-7NY7</t>
  </si>
  <si>
    <t>53ZW-W6LO-OQCP-B531-1X94</t>
  </si>
  <si>
    <t>X189-R83F-92C4-7NS7-R143</t>
  </si>
  <si>
    <t>26MK-57IA-JIS3-836R-13YW</t>
  </si>
  <si>
    <t>R0RM-3DQ9-HY7W-Q73J-U1XG</t>
  </si>
  <si>
    <t>8G4O-G2A9-Y24J-587N-CF8G</t>
  </si>
  <si>
    <t>1FBK-H26F-19MI-4646-L8VQ</t>
  </si>
  <si>
    <t>29U0-DJ8X-1977-5J1R-9X39</t>
  </si>
  <si>
    <t>6G1D-H8RU-500Q-UFV2-5L39</t>
  </si>
  <si>
    <t>IK7L-21ST-EAT1-0NIK-TK2U</t>
  </si>
  <si>
    <t>Q0A4-K66T-R9K3-453L-5P0R</t>
  </si>
  <si>
    <t>3Q4B-PCTF-OFR5-M5X6-3EC7</t>
  </si>
  <si>
    <t>8T05-Z4F5-O1IG-RAP3-U7LV</t>
  </si>
  <si>
    <t>OR4R-8QX0-G0N7-50V8-A2U2</t>
  </si>
  <si>
    <t>BQ6Q-3QUF-A9W6-NVZX-69BG</t>
  </si>
  <si>
    <t>CVIW-5883-T9ES-4ZC6-V65G</t>
  </si>
  <si>
    <t>23N6-4V68-HYMM-8I01-V9OA</t>
  </si>
  <si>
    <t>L02A-UG70-G39Y-7MR9-CC5S</t>
  </si>
  <si>
    <t>R7I1-PM0V-XB42-C290-8DZQ</t>
  </si>
  <si>
    <t>PX56-QSM1-7160-WF79-575F</t>
  </si>
  <si>
    <t>3827-194T-3345-7Q39-4M53</t>
  </si>
  <si>
    <t>EL53-9Y50-840V-G364-PA97</t>
  </si>
  <si>
    <t>421V-7F2I-GSI7-31V4-M221</t>
  </si>
  <si>
    <t>Z590-0H3O-Y8EI-I000-P1L6</t>
  </si>
  <si>
    <t>68LK-3GE6-096R-37Q8-0RV1</t>
  </si>
  <si>
    <t>16EF-52K7-4E81-YR93-F68Y</t>
  </si>
  <si>
    <t>5L8B-9592-AT7J-C630-7X71</t>
  </si>
  <si>
    <t>2492-8N88-816V-5920-CFLQ</t>
  </si>
  <si>
    <t>95NC-T5IY-KS3S-51HZ-F53C</t>
  </si>
  <si>
    <t>57QA-4SCS-4P7L-661O-NW78</t>
  </si>
  <si>
    <t>O91L-75YG-MZNL-V94I-0GS8</t>
  </si>
  <si>
    <t>9OQ1-43NF-3H76-L817-802V</t>
  </si>
  <si>
    <t>XHY4-350D-8749-1FIY-F696</t>
  </si>
  <si>
    <t>6MY8-N8M5-B2KX-2K54-X8M7</t>
  </si>
  <si>
    <t>3742-PK9P-R206-2ZZI-6KI9</t>
  </si>
  <si>
    <t>607H-J2C4-P7YK-COA0-KZ1V</t>
  </si>
  <si>
    <t>QEM5-S865-9HY2-5Z1V-1CSP</t>
  </si>
  <si>
    <t>3GDB-7ZPI-EUUS-5AGP-C4DZ</t>
  </si>
  <si>
    <t>35GX-P8F6-3SXZ-07LC-Z6UL</t>
  </si>
  <si>
    <t>6MQ3-AGI1-7189-H110-898H</t>
  </si>
  <si>
    <t>8956-E208-5S65-907L-3076</t>
  </si>
  <si>
    <t>LYPN-4N88-0X54-QR04-761B</t>
  </si>
  <si>
    <t>8090-C15K-5B7H-R331-2O5P</t>
  </si>
  <si>
    <t>171I-W9G3-4B04-J1M8-89IH</t>
  </si>
  <si>
    <t>D21W-TPH7-195A-K53W-WC2Q</t>
  </si>
  <si>
    <t>3XP9-PBH8-GAAK-TW9G-L7VN</t>
  </si>
  <si>
    <t>87V5-3D6M-N034-48H1-T1E3</t>
  </si>
  <si>
    <t>80P3-FKZX-BOZ5-CS48-71CS</t>
  </si>
  <si>
    <t>698D-5HZL-82UA-S169-87K1</t>
  </si>
  <si>
    <t>4430-9ZIC-6CLK-60M3-8BZI</t>
  </si>
  <si>
    <t>WZ08-74WS-C319-YZ9L-48YP</t>
  </si>
  <si>
    <t>Q2NJ-Q6QT-Y3AK-615L-572X</t>
  </si>
  <si>
    <t>OCQJ-4N42-736R-8SJ7-C8SD</t>
  </si>
  <si>
    <t>U34Z-998A-3Q6Q-Y5IL-NZNR</t>
  </si>
  <si>
    <t>9490-5520-2C96-9166-2DVG</t>
  </si>
  <si>
    <t>8Y11-86PP-2VT6-6M44-G325</t>
  </si>
  <si>
    <t>2AFO-MTNJ-LV30-UU60-V794</t>
  </si>
  <si>
    <t>B157-7133-0CJ8-7QJ0-8ACU</t>
  </si>
  <si>
    <t>EBZ3-V177-XQUY-9Y2K-879F</t>
  </si>
  <si>
    <t>9D5A-AD1U-C000-S7A8-D06N</t>
  </si>
  <si>
    <t>HG87-6ZO2-4P68-R09C-IS43</t>
  </si>
  <si>
    <t>G179-5CW2-JP5D-69Z0-XV5D</t>
  </si>
  <si>
    <t>1QL0-YT85-0423-2M0Y-6C6V</t>
  </si>
  <si>
    <t>50CA-9HPI-29E1-N889-OI77</t>
  </si>
  <si>
    <t>4R3P-GH2U-0706-06AM-LZ6T</t>
  </si>
  <si>
    <t>Q1GW-PD86-9XWZ-G68S-4OIW</t>
  </si>
  <si>
    <t>22M6-C6W4-1W4J-YHA9-UY6Z</t>
  </si>
  <si>
    <t>QN8C-98C3-671L-8ZK4-85Z3</t>
  </si>
  <si>
    <t>6961-VZX8-ZR0X-R18D-Z531</t>
  </si>
  <si>
    <t>686E-G10B-87J1-4OFW-6375</t>
  </si>
  <si>
    <t>HB5O-R526-4HKE-S231-E033</t>
  </si>
  <si>
    <t>BIT0-90I8-B155-K03R-2Y9I</t>
  </si>
  <si>
    <t>4P90-2B6X-202L-79BH-55J6</t>
  </si>
  <si>
    <t>9ETO-126L-57JS-LJPM-DQC8</t>
  </si>
  <si>
    <t>431M-K62W-Z1K9-XK9H-B841</t>
  </si>
  <si>
    <t>YW06-U713-MLNK-TH9R-TOO7</t>
  </si>
  <si>
    <t>BPD3-HV03-4CMJ-WOIB-CQ5L</t>
  </si>
  <si>
    <t>5PJ8-NP0I-R6T1-6G87-E025</t>
  </si>
  <si>
    <t>L5D9-5DY2-IBFA-FGVB-U9D7</t>
  </si>
  <si>
    <t>2H7M-ZXX9-29X0-4T0D-M8BJ</t>
  </si>
  <si>
    <t>40C9-HC4M-Q0OU-UF7U-RXF3</t>
  </si>
  <si>
    <t>5U08-8NH4-FN79-7M3O-7FF8</t>
  </si>
  <si>
    <t>QV58-V4WV-QVWL-7F8B-GD57</t>
  </si>
  <si>
    <t>I39N-1C2R-37RJ-XKGO-141S</t>
  </si>
  <si>
    <t>OU8P-5GM6-749P-H81O-SKR5</t>
  </si>
  <si>
    <t>RF1K-O1A5-FSPZ-210F-2028</t>
  </si>
  <si>
    <t>7NN0-FJ96-88H5-5ZPN-N7OH</t>
  </si>
  <si>
    <t>XC0N-YKJS-ZUBC-77PB-26J9</t>
  </si>
  <si>
    <t>EJ2J-7TX1-4T4T-HAOL-490W</t>
  </si>
  <si>
    <t>73IE-U4N1-217T-32EA-CYC2</t>
  </si>
  <si>
    <t>K9H7-P9O4-9X8P-1369-E04P</t>
  </si>
  <si>
    <t>66G4-3670-5J6I-6898-185X</t>
  </si>
  <si>
    <t>D136-5IIT-RFA9-HG86-80J0</t>
  </si>
  <si>
    <t>F2JA-9IO6-778Z-34IX-DTIV</t>
  </si>
  <si>
    <t>SA1B-27O1-9Y3G-SXP5-U2F5</t>
  </si>
  <si>
    <t>6658-Y39E-8ANI-VRC8-0B94</t>
  </si>
  <si>
    <t>KAT4-4EXX-FVCQ-5EOF-OO45</t>
  </si>
  <si>
    <t>AV94-8956-N3T3-98J0-8623</t>
  </si>
  <si>
    <t>K9I7-7O41-7NF0-IHWB-5QQ4</t>
  </si>
  <si>
    <t>O6WU-ZQ5K-PRQ1-LT32-SYSJ</t>
  </si>
  <si>
    <t>91SH-3B9K-C366-0EU9-16TP</t>
  </si>
  <si>
    <t>2N7C-LD1D-77U8-8QQ6-H6O3</t>
  </si>
  <si>
    <t>NWK9-AK9A-AY55-G265-07P1</t>
  </si>
  <si>
    <t>Y0JQ-9012-A1C0-3659-75JJ</t>
  </si>
  <si>
    <t>0Z5H-5BEI-YFF5-3241-K8T9</t>
  </si>
  <si>
    <t>V99L-P011-23CP-T914-FRQE</t>
  </si>
  <si>
    <t>ZS16-1M73-Q8I2-A0K6-B60H</t>
  </si>
  <si>
    <t>R207-8922-XL89-8V4U-E7PG</t>
  </si>
  <si>
    <t>2Q55-PURO-X57R-NDRL-8807</t>
  </si>
  <si>
    <t>E7FV-IN1P-OH82-7OK4-5G06</t>
  </si>
  <si>
    <t>97V1-004Y-A8P4-3OB6-9G6K</t>
  </si>
  <si>
    <t>VA3P-Q6CR-THWP-UV0S-UIZI</t>
  </si>
  <si>
    <t>SNAK-RRD7-T35N-1LQD-ML1X</t>
  </si>
  <si>
    <t>6TV9-729G-W456-V19D-B65M</t>
  </si>
  <si>
    <t>762J-8OMU-FU49-8MVZ-I1U3</t>
  </si>
  <si>
    <t>6383-99H8-PGLR-72B8-Q490</t>
  </si>
  <si>
    <t>2F21-EE34-5KF1-4U30-D4TJ</t>
  </si>
  <si>
    <t>JA4L-JB0L-0U01-H873-51C6</t>
  </si>
  <si>
    <t>2E5R-PQ15-J1D8-LQ3B-U896</t>
  </si>
  <si>
    <t>OG65-1BGS-L8CU-401O-2AQ3</t>
  </si>
  <si>
    <t>8163-JDEI-33PW-449L-TN52</t>
  </si>
  <si>
    <t>RI7L-NCN5-DER4-PN3C-GKH2</t>
  </si>
  <si>
    <t>0FY9-0K6Z-VBL1-1CWW-O5Y5</t>
  </si>
  <si>
    <t>BCF2-PC79-AOR3-AT14-215W</t>
  </si>
  <si>
    <t>1C81-1P7K-T9M9-T776-TP49</t>
  </si>
  <si>
    <t>51FI-M606-096T-OF89-V1YX</t>
  </si>
  <si>
    <t>I2CR-5ZRF-A5GL-F8BG-2N46</t>
  </si>
  <si>
    <t>2K6Y-4198-5678-V787-112M</t>
  </si>
  <si>
    <t>0C5B-5UUC-326M-2498-ND00</t>
  </si>
  <si>
    <t>SL93-7Z5K-1G9T-J9UR-ERM0</t>
  </si>
  <si>
    <t>205W-W90F-BIJ1-8GH3-PI6Q</t>
  </si>
  <si>
    <t>H227-156C-7P6C-775J-TJET</t>
  </si>
  <si>
    <t>4B6V-I796-0XO8-8XUT-OF6O</t>
  </si>
  <si>
    <t>85Q9-B5VM-PO0I-NMYP-9K26</t>
  </si>
  <si>
    <t>848N-4X70-XY0O-ZLSP-TTW9</t>
  </si>
  <si>
    <t>5OTT-6QJE-2B8B-AN8D-7F11</t>
  </si>
  <si>
    <t>9NO1-PL76-OL3E-XP44-A7TU</t>
  </si>
  <si>
    <t>9FDG-DASY-4M4G-4RNW-BJ86</t>
  </si>
  <si>
    <t>0Q48-M8L8-C92L-JNYY-32K4</t>
  </si>
  <si>
    <t>F44N-9FJF-EN99-1KK3-UAYC</t>
  </si>
  <si>
    <t>P8KV-FS06-KFTZ-V0H9-G87D</t>
  </si>
  <si>
    <t>70TH-3EFM-CS3K-0TR1-EY6F</t>
  </si>
  <si>
    <t>0G5P-7MXG-TU8E-UFP5-KD0D</t>
  </si>
  <si>
    <t>OQZ7-0C7D-974F-44SG-F1E8</t>
  </si>
  <si>
    <t>1WA5-503I-RU3L-185W-PA3D</t>
  </si>
  <si>
    <t>X5G2-5H89-U2U2-NT7G-3JTF</t>
  </si>
  <si>
    <t>4HX8-GOD8-9C54-W510-7R8S</t>
  </si>
  <si>
    <t>98CY-O45W-KY89-6544-5355</t>
  </si>
  <si>
    <t>C64K-3VNC-2I9S-241H-4Z78</t>
  </si>
  <si>
    <t>775S-B07G-B6IP-67Z8-T52B</t>
  </si>
  <si>
    <t>80O6-3T28-31C9-HE88-X425</t>
  </si>
  <si>
    <t>C2R6-84Z3-UIUM-V4QD-N4SR</t>
  </si>
  <si>
    <t>6OX7-ILMX-519S-7127-R554</t>
  </si>
  <si>
    <t>RMEE-DJF9-7R64-IMFP-S774</t>
  </si>
  <si>
    <t>3J3R-7660-V5QU-QX87-71ER</t>
  </si>
  <si>
    <t>3NTN-JN9E-G20D-5KVR-8450</t>
  </si>
  <si>
    <t>IL51-YIAO-6165-6H00-5JC0</t>
  </si>
  <si>
    <t>58ED-H82W-CCGS-4OVV-RO36</t>
  </si>
  <si>
    <t>BN82-AU3T-RLHW-D02T-W57I</t>
  </si>
  <si>
    <t>Q9D3-D8NV-22X0-4O67-1387</t>
  </si>
  <si>
    <t>C5O3-VQ94-MMC3-5JKQ-02FX</t>
  </si>
  <si>
    <t>N07Y-0839-32ST-W0CH-XB15</t>
  </si>
  <si>
    <t>Q9GK-HC28-5U52-83IO-8HAO</t>
  </si>
  <si>
    <t>Q8K7-C03M-UU57-QZ2Q-L09D</t>
  </si>
  <si>
    <t>GY62-S66I-XTIH-S72W-OCWA</t>
  </si>
  <si>
    <t>70FX-64TE-0546-K0F6-O7D4</t>
  </si>
  <si>
    <t>5NKK-DXKN-VDNG-IMDW-5JPO</t>
  </si>
  <si>
    <t>TKIS-2SRC-Z52V-05KX-665M</t>
  </si>
  <si>
    <t>6GX4-OV53-B330-77A9-UI0H</t>
  </si>
  <si>
    <t>6E3B-SH89-CHK7-C203-9U48</t>
  </si>
  <si>
    <t>N0UL-B30A-T2H8-4K08-IW4D</t>
  </si>
  <si>
    <t>J99F-44M4-8YB8-RBUD-IW31</t>
  </si>
  <si>
    <t>9W49-PP4P-9A2B-33UQ-WE9U</t>
  </si>
  <si>
    <t>9IY3-ICY1-751E-5EGM-A1RQ</t>
  </si>
  <si>
    <t>S797-39M1-2CUO-U0L8-06J7</t>
  </si>
  <si>
    <t>67PR-H5Z7-Z454-MKVL-N3N7</t>
  </si>
  <si>
    <t>425T-XO4O-0592-0R97-ZQ9R</t>
  </si>
  <si>
    <t>W61Q-MT8Z-666B-1MJA-48IN</t>
  </si>
  <si>
    <t>0RCP-S7I0-B299-2F82-0OZI</t>
  </si>
  <si>
    <t>7PK8-075L-J0FF-74XR-P1I9</t>
  </si>
  <si>
    <t>8581-8HA2-3U8C-T0I9-H313</t>
  </si>
  <si>
    <t>HS5H-RMOM-TU38-AM7Y-7PYI</t>
  </si>
  <si>
    <t>VNQ8-1Q3A-8Q5O-ZAY0-8B2D</t>
  </si>
  <si>
    <t>MHRZ-5RJ3-71KM-29AZ-IQ0U</t>
  </si>
  <si>
    <t>UA47-GK78-4428-Y72R-H0ZE</t>
  </si>
  <si>
    <t>AQ39-1S79-0D89-E22U-7636</t>
  </si>
  <si>
    <t>0G96-4LJW-CROY-VH79-24G9</t>
  </si>
  <si>
    <t>W889-GH0K-06L8-MOMQ-B96B</t>
  </si>
  <si>
    <t>AQ2S-4LHV-3Y7C-LE76-M932</t>
  </si>
  <si>
    <t>S293-V91B-M8U3-70NK-WFM2</t>
  </si>
  <si>
    <t>9006-3UH2-CV3J-R2E8-OYB7</t>
  </si>
  <si>
    <t>RZCS-MBI3-4V4T-0JJD-76SG</t>
  </si>
  <si>
    <t>504U-7605-S8JP-8111-W0VD</t>
  </si>
  <si>
    <t>7I91-5001-3KRO-28S7-ECGW</t>
  </si>
  <si>
    <t>90J8-W5IC-F820-X77X-RE7F</t>
  </si>
  <si>
    <t>L1S3-39KB-G9VK-D9K2-V8FA</t>
  </si>
  <si>
    <t>I473-C62C-H12C-8I71-1J1U</t>
  </si>
  <si>
    <t>33WD-Q728-9YLP-4HK9-5ZZ3</t>
  </si>
  <si>
    <t>KUE8-2BH6-26EQ-BXR1-T55M</t>
  </si>
  <si>
    <t>0ZO2-4GSS-3G44-83RF-A2DJ</t>
  </si>
  <si>
    <t>24Q0-2M4Z-MW0V-9S68-0212</t>
  </si>
  <si>
    <t>X0J2-JV27-1BTX-TSBS-3JF0</t>
  </si>
  <si>
    <t>LE9T-IW33-N7S2-448J-74V6</t>
  </si>
  <si>
    <t>7G9S-0Z5A-N293-76HU-8Y96</t>
  </si>
  <si>
    <t>G9H0-QHD6-FWC0-AA23-489F</t>
  </si>
  <si>
    <t>Q196-1P6P-7BYO-F50I-E77P</t>
  </si>
  <si>
    <t>Y95M-R016-4C0K-2QB4-D4NW</t>
  </si>
  <si>
    <t>6GH1-B447-88Q2-4WJR-H44I</t>
  </si>
  <si>
    <t>UQFI-883G-6DX9-0853-U0Z8</t>
  </si>
  <si>
    <t>Z285-B5E2-Q7NM-158C-F292</t>
  </si>
  <si>
    <t>WE9O-5V88-4O13-P0T6-J755</t>
  </si>
  <si>
    <t>7124-8K7J-1G52-31UX-645I</t>
  </si>
  <si>
    <t>W898-Q362-M7M6-9BN9-06O4</t>
  </si>
  <si>
    <t>RFO0-3552-2YF9-3061-72ER</t>
  </si>
  <si>
    <t>9IY6-1OS8-Z55Z-9825-K84E</t>
  </si>
  <si>
    <t>9EX0-709Z-1PTD-VQ4E-X6OH</t>
  </si>
  <si>
    <t>ANQK-EPZ4-J4NK-40JX-WT5D</t>
  </si>
  <si>
    <t>LH5Y-AY4C-02Z5-1FGL-GU55</t>
  </si>
  <si>
    <t>4966-51R6-1060-VO5X-Y3K4</t>
  </si>
  <si>
    <t>5495-031I-48PF-L8H0-26EZ</t>
  </si>
  <si>
    <t>82T8-IR20-736N-Y8NZ-AVR9</t>
  </si>
  <si>
    <t>8539-7L5I-26LT-O25V-744O</t>
  </si>
  <si>
    <t>RJDI-2AK2-3OB3-U87R-N37Q</t>
  </si>
  <si>
    <t>YII4-T8M3-XRUG-586E-6EAQ</t>
  </si>
  <si>
    <t>KM69-JZA0-8138-8994-M7J9</t>
  </si>
  <si>
    <t>HU7G-8112-6XOF-SOIB-6ZD7</t>
  </si>
  <si>
    <t>OYF2-M465-33TC-041L-7EAT</t>
  </si>
  <si>
    <t>Q2L4-093T-89N8-D577-58OK</t>
  </si>
  <si>
    <t>85YP-40IT-5U9Y-D07F-3BQ9</t>
  </si>
  <si>
    <t>71HD-W324-J9PD-727Q-0042</t>
  </si>
  <si>
    <t>3TB1-F322-J8V1-Q6Q9-T1TF</t>
  </si>
  <si>
    <t>K3X7-6277-6C9F-93K6-9689</t>
  </si>
  <si>
    <t>WJ44-NK44-8BCR-G7F9-5Z03</t>
  </si>
  <si>
    <t>D3KC-91S6-4R69-TKN9-M0RR</t>
  </si>
  <si>
    <t>50R8-F208-GF0E-971E-0P3R</t>
  </si>
  <si>
    <t>48T0-GF02-9D3U-T2GC-6B6C</t>
  </si>
  <si>
    <t>1386-N4CA-3XX8-8964-24C1</t>
  </si>
  <si>
    <t>BJT4-VAP9-94R3-G07A-AT8K</t>
  </si>
  <si>
    <t>Q57A-PA6Q-1EYQ-D0P3-SU7K</t>
  </si>
  <si>
    <t>FA18-6SPV-XS16-3PA3-M1EE</t>
  </si>
  <si>
    <t>9PLC-1U2U-2RT1-Y8QL-938S</t>
  </si>
  <si>
    <t>VA89-Y86O-PE9O-PRRI-3ER4</t>
  </si>
  <si>
    <t>18VE-7H2I-4Z3O-HS27-6E5X</t>
  </si>
  <si>
    <t>86QL-91IO-N4KH-H0S2-YHBC</t>
  </si>
  <si>
    <t>O29E-R6A7-Q6A4-8YP6-E3R3</t>
  </si>
  <si>
    <t>1CUP-H5XL-7NMT-KPK1-WJ9J</t>
  </si>
  <si>
    <t>4932-08E3-N951-1JG4-KWP0</t>
  </si>
  <si>
    <t>QJW8-88SC-2885-8X96-BP8P</t>
  </si>
  <si>
    <t>YW56-3J10-7W9L-UO97-973C</t>
  </si>
  <si>
    <t>C10J-7DOD-7U66-5PVZ-WXEM</t>
  </si>
  <si>
    <t>5BT2-JL1P-0671-2UM6-8211</t>
  </si>
  <si>
    <t>8U61-J133-UX01-N9OH-O83Q</t>
  </si>
  <si>
    <t>TBJ2-2447-HVM2-F8JG-29I4</t>
  </si>
  <si>
    <t>8AVK-H8HO-4PV7-7XS0-4MV1</t>
  </si>
  <si>
    <t>O9Y9-922T-BD1E-G9B4-55T1</t>
  </si>
  <si>
    <t>155N-7JL2-6E6C-GSGY-JMH8</t>
  </si>
  <si>
    <t>YCDK-Y5LD-36JF-0F0J-408A</t>
  </si>
  <si>
    <t>24C2-N36E-Y4DV-7L7P-W7PL</t>
  </si>
  <si>
    <t>7R9G-XC58-RFUN-E6HA-SP6L</t>
  </si>
  <si>
    <t>034P-BQWJ-14UD-91PM-6C38</t>
  </si>
  <si>
    <t>292U-4333-8EW3-ML9K-RZ40</t>
  </si>
  <si>
    <t>49TA-RF7V-A67X-4A86-3TBQ</t>
  </si>
  <si>
    <t>C6LT-Z4L9-WRAU-2X48-B3Z3</t>
  </si>
  <si>
    <t>8XZZ-1JP3-X2FO-SA4R-85O4</t>
  </si>
  <si>
    <t>475W-81LR-2H74-92VA-99XJ</t>
  </si>
  <si>
    <t>OCP8-7P03-8D5Y-B51U-1YE7</t>
  </si>
  <si>
    <t>FOE7-DIR0-14RZ-98MI-ML91</t>
  </si>
  <si>
    <t>U325-QX94-7CSB-9W5R-E6ME</t>
  </si>
  <si>
    <t>2D64-0B56-O10Q-1G11-1151</t>
  </si>
  <si>
    <t>F301-YJKD-59NA-F84O-0W26</t>
  </si>
  <si>
    <t>344B-NS65-40SD-XISA-AR0Q</t>
  </si>
  <si>
    <t>UZ7P-1367-5540-SL3C-6NHX</t>
  </si>
  <si>
    <t>2257-VT7E-CEG4-NA06-IMQ8</t>
  </si>
  <si>
    <t>5078-46O8-828B-7TPZ-XKGF</t>
  </si>
  <si>
    <t>84OX-2Q0V-R7I4-5456-042O</t>
  </si>
  <si>
    <t>R738-172T-2L81-57W2-CUS0</t>
  </si>
  <si>
    <t>9L9N-2BP1-Z62W-UOTC-0TQL</t>
  </si>
  <si>
    <t>18WP-N50C-E25J-N2C3-697J</t>
  </si>
  <si>
    <t>4AY7-0RHB-TK12-IFIU-1W0K</t>
  </si>
  <si>
    <t>A34L-67EZ-3APE-L5G4-51XM</t>
  </si>
  <si>
    <t>3W1L-N803-Y7G1-58P1-2DGY</t>
  </si>
  <si>
    <t>1Y02-AU7E-HZ6C-Z6FI-GV12</t>
  </si>
  <si>
    <t>U050-CFM3-5F14-58G7-NTJI</t>
  </si>
  <si>
    <t>5TBT-L6WL-4CC5-786G-6VZS</t>
  </si>
  <si>
    <t>J7E7-YITR-172Y-3F6Q-WW0J</t>
  </si>
  <si>
    <t>N7D7-2B92-M234-TG6X-SN46</t>
  </si>
  <si>
    <t>E5ZQ-YR5H-9PG7-2R3U-3HGN</t>
  </si>
  <si>
    <t>507X-04ES-F91S-6274-10Q6</t>
  </si>
  <si>
    <t>9NXJ-605A-EDIC-X537-2197</t>
  </si>
  <si>
    <t>B442-H1J7-3HP7-10T6-53K2</t>
  </si>
  <si>
    <t>7GCR-SDL0-6R38-ROLX-VKO0</t>
  </si>
  <si>
    <t>6D3D-05S7-4F6H-4AQB-D3MS</t>
  </si>
  <si>
    <t>7271-93OF-966J-MD43-SIOB</t>
  </si>
  <si>
    <t>J8T0-5K54-RH2A-9XH9-J8YC</t>
  </si>
  <si>
    <t>2K20-PCZ8-52P0-U86L-9PEF</t>
  </si>
  <si>
    <t>2L65-49KR-OVUR-7761-NCGM</t>
  </si>
  <si>
    <t>285G-7YH7-8W9W-GH17-4HBN</t>
  </si>
  <si>
    <t>30E4-2ZWG-6AA1-J4R1-VJD1</t>
  </si>
  <si>
    <t>1FP8-4736-1J1Z-5O71-2EGM</t>
  </si>
  <si>
    <t>DA05-TO12-R7C7-0GD6-47LL</t>
  </si>
  <si>
    <t>N74O-KC6U-SIEJ-D4N5-LK9W</t>
  </si>
  <si>
    <t>6XUJ-78K9-Q0D6-SF71-43RF</t>
  </si>
  <si>
    <t>9SP5-3BUV-POV3-8T2T-4C6T</t>
  </si>
  <si>
    <t>OZEH-YEA0-A169-60P1-LO9W</t>
  </si>
  <si>
    <t>636E-S8R9-290C-36IO-VCOZ</t>
  </si>
  <si>
    <t>1D0F-8D38-W6PP-199L-YON9</t>
  </si>
  <si>
    <t>U83T-B2WI-XR7A-JB2U-S6C7</t>
  </si>
  <si>
    <t>64RV-9OC1-Q284-7J57-U35M</t>
  </si>
  <si>
    <t>IZMS-N9D0-1N10-38T8-NFAX</t>
  </si>
  <si>
    <t>I9YL-W26Z-890R-N903-N418</t>
  </si>
  <si>
    <t>3U30-7N8Q-BESA-I60C-5YO1</t>
  </si>
  <si>
    <t>UP9U-OVNA-3M7K-R2LY-7DF9</t>
  </si>
  <si>
    <t>6B0J-QKWZ-YZM0-R6ZK-41C2</t>
  </si>
  <si>
    <t>802Y-L9B6-T89V-7I06-0N10</t>
  </si>
  <si>
    <t>0359-C38E-5846-IR1T-4EK6</t>
  </si>
  <si>
    <t>UGC1-333L-5MMK-4NXS-3157</t>
  </si>
  <si>
    <t>G022-8H1D-U4LJ-7VYM-HM34</t>
  </si>
  <si>
    <t>JZD1-RMV9-K92A-EK4J-J62U</t>
  </si>
  <si>
    <t>X75N-B264-0556-KBZY-Y793</t>
  </si>
  <si>
    <t>9933-LOYG-NNS4-H8EC-9080</t>
  </si>
  <si>
    <t>2XNJ-LA7K-8F31-Y661-0EXU</t>
  </si>
  <si>
    <t>291D-GWG1-M4BP-7S1X-O83X</t>
  </si>
  <si>
    <t>K541-0RXN-1RY1-H02B-FYL4</t>
  </si>
  <si>
    <t>386R-MQ55-PIA9-66EA-1QP9</t>
  </si>
  <si>
    <t>65MC-4E62-CDKI-560Q-0EP7</t>
  </si>
  <si>
    <t>8V1O-8PX5-18B2-RN2L-KWL8</t>
  </si>
  <si>
    <t>RQH0-7XMD-09K9-P738-0JLA</t>
  </si>
  <si>
    <t>963H-L1NT-R82O-T3D1-Y44T</t>
  </si>
  <si>
    <t>17HO-M885-HE7L-586L-WD4I</t>
  </si>
  <si>
    <t>5YH8-WLNI-FFSI-U9V4-C1GX</t>
  </si>
  <si>
    <t>JSRE-6XZ1-367U-5577-4SU4</t>
  </si>
  <si>
    <t>BIW4-ZPUQ-MRU2-01VJ-0V92</t>
  </si>
  <si>
    <t>Q0Q7-6788-W79F-3O0A-3861</t>
  </si>
  <si>
    <t>G0WB-4ZHB-2622-RE82-KU6Y</t>
  </si>
  <si>
    <t>NSW9-1B67-6R8G-B055-VB1Y</t>
  </si>
  <si>
    <t>QX64-D0ZG-E6OX-POP9-Q5U6</t>
  </si>
  <si>
    <t>PK5A-JAGA-R05C-72TK-T3VN</t>
  </si>
  <si>
    <t>74G4-C658-N4LS-A0KZ-PM65</t>
  </si>
  <si>
    <t>Y480-OHIA-9400-3U3E-07BJ</t>
  </si>
  <si>
    <t>SKK0-8P15-4H96-Q36L-72ZJ</t>
  </si>
  <si>
    <t>2N98-3D3P-2B2S-V8LX-5JU3</t>
  </si>
  <si>
    <t>B0DG-63SB-DPFI-914W-NUYB</t>
  </si>
  <si>
    <t>GI7R-18G3-CY23-3P15-BQW9</t>
  </si>
  <si>
    <t>3B91-5CX0-9MEH-UXHW-IGS3</t>
  </si>
  <si>
    <t>YN5B-GICO-8FUH-9UYO-1GZ2</t>
  </si>
  <si>
    <t>30D6-66DX-0TP2-BX9J-6O7G</t>
  </si>
  <si>
    <t>0DP4-35L9-CE35-R7Q6-DZD2</t>
  </si>
  <si>
    <t>P761-9738-3827-M5T6-OZG2</t>
  </si>
  <si>
    <t>8C8I-487C-T1E4-AUP0-20C6</t>
  </si>
  <si>
    <t>GJVW-52O7-3371-367X-GH1X</t>
  </si>
  <si>
    <t>73B6-8L41-5N47-MN07-877F</t>
  </si>
  <si>
    <t>S723-7S04-17V2-BS3Q-IQ93</t>
  </si>
  <si>
    <t>0XGS-2RC6-2794-NT49-NP4Q</t>
  </si>
  <si>
    <t>JC9G-5IWX-AI13-8MC4-VMJ2</t>
  </si>
  <si>
    <t>AP17-4O1P-P60J-9VC9-8X0X</t>
  </si>
  <si>
    <t>8HTJ-03C1-68C0-7658-I70U</t>
  </si>
  <si>
    <t>ND2P-6S03-7AGZ-7TWG-6SXA</t>
  </si>
  <si>
    <t>0IF2-V4XE-9O23-699I-9KKM</t>
  </si>
  <si>
    <t>0Q5S-KUOC-6SGS-DXV7-UD25</t>
  </si>
  <si>
    <t>X71T-0EK2-9G3R-N5S3-12K0</t>
  </si>
  <si>
    <t>9M7L-0WYM-T464-P6Y2-290Y</t>
  </si>
  <si>
    <t>0GK4-6YF8-XKX8-N5CA-IKG7</t>
  </si>
  <si>
    <t>WD2K-99I2-737B-5145-8M67</t>
  </si>
  <si>
    <t>XD73-BCYC-8PG9-0OEV-7W60</t>
  </si>
  <si>
    <t>0DC3-21PZ-953U-4MSA-YP8O</t>
  </si>
  <si>
    <t>3MTK-ECU3-34MM-L1A5-R1T6</t>
  </si>
  <si>
    <t>9S95-FX78-8082-F33U-LII5</t>
  </si>
  <si>
    <t>31TZ-V340-MPE6-837I-V0KB</t>
  </si>
  <si>
    <t>KL02-18FY-356G-C4XT-11C9</t>
  </si>
  <si>
    <t>B8BX-6SMR-381W-V1C6-0H5F</t>
  </si>
  <si>
    <t>MYQO-738P-SF37-35C6-9QTS</t>
  </si>
  <si>
    <t>E287-Q65E-068Y-Q4WM-W65Q</t>
  </si>
  <si>
    <t>3252-MJX1-FT78-058Q-5792</t>
  </si>
  <si>
    <t>T9GK-01E3-7M44-N7BG-KHSA</t>
  </si>
  <si>
    <t>W774-7096-A721-Z22V-TVT2</t>
  </si>
  <si>
    <t>L037-I7B4-LWUF-DNZ9-7F0J</t>
  </si>
  <si>
    <t>EV47-T835-91VW-7XR7-9I1C</t>
  </si>
  <si>
    <t>JIH9-BL64-9E43-47G5-Q491</t>
  </si>
  <si>
    <t>HI8P-L238-C851-3035-L9KV</t>
  </si>
  <si>
    <t>3KJ1-WQLE-RY63-O7NF-ES22</t>
  </si>
  <si>
    <t>7D44-1S3I-52C3-7786-4X24</t>
  </si>
  <si>
    <t>3GLS-0XB7-78M8-0667-L80G</t>
  </si>
  <si>
    <t>6C4K-DX18-CM41-1T4B-7OQ9</t>
  </si>
  <si>
    <t>L31M-27W4-41AK-I8I7-0R92</t>
  </si>
  <si>
    <t>MV37-WIP8-02R8-58E8-1JV1</t>
  </si>
  <si>
    <t>UPEM-8G5G-N10A-ELKA-5R1Y</t>
  </si>
  <si>
    <t>948K-3RIJ-NT8V-J4B4-9ZM1</t>
  </si>
  <si>
    <t>D410-5A14-5F4J-1SQM-CY5N</t>
  </si>
  <si>
    <t>9UTC-HIU6-89IK-W705-5U3R</t>
  </si>
  <si>
    <t>0PK0-89P7-3N9S-5TDX-A4MZ</t>
  </si>
  <si>
    <t>LCED-FVE4-34FJ-EZAJ-57W7</t>
  </si>
  <si>
    <t>AS79-OLY9-K93L-4KY7-MCYJ</t>
  </si>
  <si>
    <t>Z920-0959-0V96-0UK0-0R13</t>
  </si>
  <si>
    <t>9H7Z-018B-75UU-OC68-46P2</t>
  </si>
  <si>
    <t>0M14-1T02-T8JN-9906-C9SE</t>
  </si>
  <si>
    <t>C6OU-YVN4-E633-2B37-G92O</t>
  </si>
  <si>
    <t>6C5W-90VR-9T5H-0406-V74G</t>
  </si>
  <si>
    <t>7W83-9H8K-8C4M-WP38-B64T</t>
  </si>
  <si>
    <t>5JFV-BA8A-448G-ZB0S-7SJ1</t>
  </si>
  <si>
    <t>55K1-965Z-33U1-FY2U-V78P</t>
  </si>
  <si>
    <t>BGZO-HJ36-WW64-9OH9-074G</t>
  </si>
  <si>
    <t>0619-B4CY-VWVU-185D-5OWI</t>
  </si>
  <si>
    <t>2U0Z-VH4D-4079-3QDB-2W61</t>
  </si>
  <si>
    <t>U0U7-884C-0DER-RHT3-54H0</t>
  </si>
  <si>
    <t>896P-L27F-YZ8L-HE5M-2D7W</t>
  </si>
  <si>
    <t>U4MB-N4K1-S5JN-O91W-5POZ</t>
  </si>
  <si>
    <t>8KEQ-6TW0-7133-44DR-8BOB</t>
  </si>
  <si>
    <t>HV31-1W70-0834-N415-6TZ6</t>
  </si>
  <si>
    <t>QRBP-9N0Y-H9N5-965A-HC85</t>
  </si>
  <si>
    <t>PF74-9H4S-631A-7FQA-Z7BV</t>
  </si>
  <si>
    <t>WKW9-6176-O3NB-KE77-Y315</t>
  </si>
  <si>
    <t>R56B-7445-DXGD-8769-I9N0</t>
  </si>
  <si>
    <t>1L3R-X9MF-RSN1-DALL-90EP</t>
  </si>
  <si>
    <t>R443-4008-7FC5-492E-48PT</t>
  </si>
  <si>
    <t>10U5-15U8-09WR-L8YH-2E1L</t>
  </si>
  <si>
    <t>TN1K-NVIP-6765-PE0P-28H6</t>
  </si>
  <si>
    <t>3CIH-3313-7HZR-J2M1-D3I2</t>
  </si>
  <si>
    <t>6T9E-0V09-7Y2P-6F47-L86Z</t>
  </si>
  <si>
    <t>1C1M-6KTI-551P-HO70-9587</t>
  </si>
  <si>
    <t>EKL1-O239-9G00-8857-R951</t>
  </si>
  <si>
    <t>7AIC-A94P-4B12-4HHU-YXB5</t>
  </si>
  <si>
    <t>59Z1-SL26-0Y1Q-TE14-3MH9</t>
  </si>
  <si>
    <t>5533-926Z-44T9-4267-09G2</t>
  </si>
  <si>
    <t>C75R-2A78-VP76-E61A-POYA</t>
  </si>
  <si>
    <t>34R7-849D-EBAQ-07HN-4H3G</t>
  </si>
  <si>
    <t>2311-7DNE-PSC4-16LP-3A0W</t>
  </si>
  <si>
    <t>OPQ0-N1TW-867K-238M-9KWN</t>
  </si>
  <si>
    <t>54Z2-3WIF-0S22-6M9E-963C</t>
  </si>
  <si>
    <t>J7GI-SO2V-I407-4L25-2X5M</t>
  </si>
  <si>
    <t>Z0MN-37OK-8KDP-P3Z7-0T94</t>
  </si>
  <si>
    <t>66WM-EOCV-QL6C-0X9H-16AO</t>
  </si>
  <si>
    <t>7ZKI-7JMY-6IAS-6GQ6-2695</t>
  </si>
  <si>
    <t>DJY0-O89U-C1G5-9864-9T70</t>
  </si>
  <si>
    <t>6PM0-NY06-CQ66-3665-31PI</t>
  </si>
  <si>
    <t>7A88-5EU2-F18F-99ST-238D</t>
  </si>
  <si>
    <t>Y0L1-M07L-FJ5B-6Z61-V37V</t>
  </si>
  <si>
    <t>1KV2-0741-8NQQ-A06U-3PO0</t>
  </si>
  <si>
    <t>YITA-MDOI-X733-D8RK-P0A7</t>
  </si>
  <si>
    <t>NQGD-W9A7-0D65-B6KU-5H9E</t>
  </si>
  <si>
    <t>9P50-31D0-064E-T0PN-29VM</t>
  </si>
  <si>
    <t>0GJ0-8170-38D5-X0YX-53DA</t>
  </si>
  <si>
    <t>657S-I01D-S637-6766-93YW</t>
  </si>
  <si>
    <t>5D1J-9H8O-W1PG-685Q-I9W4</t>
  </si>
  <si>
    <t>035U-029T-08C1-090X-L9D5</t>
  </si>
  <si>
    <t>P5ZL-78I7-7GH9-CRY7-9S59</t>
  </si>
  <si>
    <t>2CWB-V5V0-0136-3B07-47PX</t>
  </si>
  <si>
    <t>VA9J-C710-X34T-NDAA-3A8N</t>
  </si>
  <si>
    <t>KJ7C-YFZY-6PT3-LOGR-PC52</t>
  </si>
  <si>
    <t>AQ1B-UNDQ-OLI1-540X-91C7</t>
  </si>
  <si>
    <t>OA98-C14D-FG5L-DMW4-C0W0</t>
  </si>
  <si>
    <t>X05N-1TXM-Q803-4LHB-7YH5</t>
  </si>
  <si>
    <t>512L-61Z0-1D6K-X72J-IZT8</t>
  </si>
  <si>
    <t>8CG0-7D8P-ZPY6-9577-N58M</t>
  </si>
  <si>
    <t>R833-ZDK9-VZ8I-44GD-MGEK</t>
  </si>
  <si>
    <t>H26J-9M00-748H-6G9E-YB2V</t>
  </si>
  <si>
    <t>1X9E-B3C2-I3L5-XB42-4O2W</t>
  </si>
  <si>
    <t>5317-BF8K-03F2-N50K-4UNN</t>
  </si>
  <si>
    <t>5161-4G06-7A77-5BQ9-9U77</t>
  </si>
  <si>
    <t>JTUB-KG3K-371X-66Z3-436C</t>
  </si>
  <si>
    <t>9Z58-7143-L7WE-R26N-62MG</t>
  </si>
  <si>
    <t>B798-XT4O-8FV4-3C71-61GQ</t>
  </si>
  <si>
    <t>T6B3-3339-581M-0K77-9OC0</t>
  </si>
  <si>
    <t>C509-2J83-1785-XN1G-K7DV</t>
  </si>
  <si>
    <t>NXMB-X3VN-I9Z6-9EUP-I64J</t>
  </si>
  <si>
    <t>B0J3-L3P7-R247-81RQ-B798</t>
  </si>
  <si>
    <t>5NPS-R6FG-417Q-691I-2226</t>
  </si>
  <si>
    <t>WF9P-0PG7-K9Q0-4011-5T2S</t>
  </si>
  <si>
    <t>60VU-M605-BMT3-7E64-07O5</t>
  </si>
  <si>
    <t>95GZ-9S3C-RX6K-49X1-6E38</t>
  </si>
  <si>
    <t>O0F4-VX53-S7YF-137X-8K1F</t>
  </si>
  <si>
    <t>Y85I-5904-U4L0-2L59-464A</t>
  </si>
  <si>
    <t>L38Y-46S4-J269-M4KU-11U2</t>
  </si>
  <si>
    <t>I482-I5ES-DK7I-B3Y6-QHJP</t>
  </si>
  <si>
    <t>0G69-JF5C-K343-JR26-2OJX</t>
  </si>
  <si>
    <t>HN5Y-OPF7-R0DC-S868-L92T</t>
  </si>
  <si>
    <t>NJ94-WERG-9YNJ-29SK-GNBS</t>
  </si>
  <si>
    <t>MGCK-C89Y-GUB1-G243-7FB9</t>
  </si>
  <si>
    <t>BR16-580I-2G2S-H3N3-H07L</t>
  </si>
  <si>
    <t>L2EX-3O36-3230-CPMZ-NZ1C</t>
  </si>
  <si>
    <t>QM3X-5AKX-NGP2-AH05-MTS3</t>
  </si>
  <si>
    <t>028K-LK0O-V959-91F3-HDQY</t>
  </si>
  <si>
    <t>H6Q8-S82R-EFW6-AG58-L2F7</t>
  </si>
  <si>
    <t>484E-9J87-DWQ8-BR29-C4QP</t>
  </si>
  <si>
    <t>NR2E-FW76-5HHJ-9C6B-2B4U</t>
  </si>
  <si>
    <t>DV1J-3ETS-PLD6-TP73-01LZ</t>
  </si>
  <si>
    <t>Y8LS-1PA6-SCX0-MTE9-88ZW</t>
  </si>
  <si>
    <t>8X09-S446-59F2-L66B-74W3</t>
  </si>
  <si>
    <t>3B0E-1495-6ECY-VIYV-5BKW</t>
  </si>
  <si>
    <t>K0FP-33FA-MHG6-J025-S43V</t>
  </si>
  <si>
    <t>L8D0-IJW4-51NY-A0WN-U838</t>
  </si>
  <si>
    <t>7PZ5-SQHR-WHY7-0NJ2-6HGD</t>
  </si>
  <si>
    <t>N5TG-37M8-DU94-04O7-BG4M</t>
  </si>
  <si>
    <t>I4OK-5O1K-8D28-M49K-F0SZ</t>
  </si>
  <si>
    <t>06NJ-UVM2-5A73-231K-M3AM</t>
  </si>
  <si>
    <t>5627-B202-6SU1-959O-W3QN</t>
  </si>
  <si>
    <t>V326-N6OM-R6W9-A800-Q04B</t>
  </si>
  <si>
    <t>UTE1-63XM-P85C-5AGX-3772</t>
  </si>
  <si>
    <t>9R3I-47XL-KW27-69I8-1893</t>
  </si>
  <si>
    <t>6FPN-ME0D-A6TJ-1A15-X45M</t>
  </si>
  <si>
    <t>EL1J-NW20-5630-01HN-6TV3</t>
  </si>
  <si>
    <t>622Q-LN2H-905Q-4NH6-9UF9</t>
  </si>
  <si>
    <t>8807-8E0J-LB0M-GB9I-RCSN</t>
  </si>
  <si>
    <t>0NP0-D2ND-27SY-J5T2-677E</t>
  </si>
  <si>
    <t>39Z0-4O9A-69UL-46MN-4I48</t>
  </si>
  <si>
    <t>J1PG-PE0C-20WY-MZ91-C11U</t>
  </si>
  <si>
    <t>8J3T-VSBV-3413-2P44-XEZ6</t>
  </si>
  <si>
    <t>G664-R916-QQ5G-5825-4F0X</t>
  </si>
  <si>
    <t>QMIG-FCW0-A6UV-9BC8-K1C9</t>
  </si>
  <si>
    <t>NYCM-2865-74AJ-6LTV-0U3E</t>
  </si>
  <si>
    <t>Z703-6LA1-KPS2-E278-N4XF</t>
  </si>
  <si>
    <t>Z375-DILG-Q3RC-K8B4-185I</t>
  </si>
  <si>
    <t>Y63Q-4K0D-KR94-MP06-71M9</t>
  </si>
  <si>
    <t>ESAX-PDN0-JSWC-B50D-G6HU</t>
  </si>
  <si>
    <t>D90E-62V5-F0C4-ZQY7-0H8J</t>
  </si>
  <si>
    <t>T3M1-102R-6QFG-U36A-CFVC</t>
  </si>
  <si>
    <t>USRD-W023-OXNH-YKUS-FUQ7</t>
  </si>
  <si>
    <t>2036-9L2I-9C2W-3IZ6-G2W7</t>
  </si>
  <si>
    <t>1QUQ-3080-4863-FMR3-IF22</t>
  </si>
  <si>
    <t>SB1I-13R8-C6Z9-6T95-349Y</t>
  </si>
  <si>
    <t>QO1V-9643-JK7Z-10G5-8SK5</t>
  </si>
  <si>
    <t>24F3-CDQ0-33JF-5701-9H1F</t>
  </si>
  <si>
    <t>53YE-6V0I-R72F-S006-29K0</t>
  </si>
  <si>
    <t>75TY-5RI0-TTJ2-2HUB-JXTM</t>
  </si>
  <si>
    <t>F1PY-29FW-U501-19M0-8CHW</t>
  </si>
  <si>
    <t>QDW4-G9VD-PKZ8-40P3-27BV</t>
  </si>
  <si>
    <t>5OH3-533L-3O9O-83T8-FME5</t>
  </si>
  <si>
    <t>55B4-1937-TH2N-FCZN-630K</t>
  </si>
  <si>
    <t>F9D3-U39H-4040-QY3F-Z1R5</t>
  </si>
  <si>
    <t>IWJ7-U43Z-6904-981B-SYTK</t>
  </si>
  <si>
    <t>R7O3-8H48-ZHR0-JB0A-67KH</t>
  </si>
  <si>
    <t>N36D-5YZW-P24W-T8R6-OGKQ</t>
  </si>
  <si>
    <t>5TU3-3D5Y-50M9-19EK-TD04</t>
  </si>
  <si>
    <t>O9EZ-TF1V-08GZ-6810-83U3</t>
  </si>
  <si>
    <t>1VWX-3G35-738Q-40J5-O4UB</t>
  </si>
  <si>
    <t>I06H-0WKC-C72O-MWD4-7YHN</t>
  </si>
  <si>
    <t>J7G5-2790-1745-2X72-KSCV</t>
  </si>
  <si>
    <t>8TC0-I0AE-DHYE-1658-5M2F</t>
  </si>
  <si>
    <t>1ZED-K2LZ-720X-69T9-G6A3</t>
  </si>
  <si>
    <t>K29H-1378-54J1-4VC4-L9MC</t>
  </si>
  <si>
    <t>AG7L-176Z-85FM-5Z2W-D310</t>
  </si>
  <si>
    <t>4917-J0Y5-9J6C-6FQO-4YCO</t>
  </si>
  <si>
    <t>BBX9-67NK-62R8-8Y80-KNN3</t>
  </si>
  <si>
    <t>4IB9-4IY3-59C9-U8Q8-1P79</t>
  </si>
  <si>
    <t>L7B6-6RPO-D352-K97Y-FLK8</t>
  </si>
  <si>
    <t>CH5I-N4U0-132J-94WB-5508</t>
  </si>
  <si>
    <t>742J-XXZ3-0X81-8L6B-RQT8</t>
  </si>
  <si>
    <t>74RX-2P1D-LB5G-2W08-TM0N</t>
  </si>
  <si>
    <t>2LQR-156H-SIYA-F2X2-9N0O</t>
  </si>
  <si>
    <t>RTTD-21XV-3Y8F-1YJ5-8HZI</t>
  </si>
  <si>
    <t>9RW8-6JG7-10H4-B0OR-3556</t>
  </si>
  <si>
    <t>I11I-VWU9-6C8X-D0F7-966A</t>
  </si>
  <si>
    <t>Y91Z-JC8Y-OU43-X8B9-NLIJ</t>
  </si>
  <si>
    <t>LH90-50T9-3F2H-BXJ8-YJGL</t>
  </si>
  <si>
    <t>N073-XI5G-RE78-BP88-56JC</t>
  </si>
  <si>
    <t>5X7X-9QF6-UZRH-7G4L-D6DS</t>
  </si>
  <si>
    <t>7728-36BH-6JU1-605V-4209</t>
  </si>
  <si>
    <t>G85W-6335-QYG4-09I6-GLU8</t>
  </si>
  <si>
    <t>BDMK-EBUY-L3TN-741J-2XC6</t>
  </si>
  <si>
    <t>0I4M-64H4-RV01-5UV0-O2K1</t>
  </si>
  <si>
    <t>1882-J6E9-V553-I8A4-B6N7</t>
  </si>
  <si>
    <t>E494-K6AZ-C128-WDS6-49O7</t>
  </si>
  <si>
    <t>OMPZ-0I2S-DH10-5KBB-2Q8A</t>
  </si>
  <si>
    <t>56RO-1W5D-F16J-70T8-FD3G</t>
  </si>
  <si>
    <t>T00Q-UUDX-OK7I-241I-6OV8</t>
  </si>
  <si>
    <t>W117-HF1Q-JZW6-9K3T-1T95</t>
  </si>
  <si>
    <t>73QI-Q33P-52A4-N8LI-KPCV</t>
  </si>
  <si>
    <t>526A-2185-VF6C-42OY-7SL1</t>
  </si>
  <si>
    <t>98X5-U627-S2PN-R3I1-3GMF</t>
  </si>
  <si>
    <t>2IES-5ZVG-3UQ7-4BO4-IMX9</t>
  </si>
  <si>
    <t>VWCO-63KA-KF93-31VI-6C76</t>
  </si>
  <si>
    <t>3XQN-97WS-MH47-GCE2-6Z4E</t>
  </si>
  <si>
    <t>6G35-O626-4XU2-1GO9-M8W5</t>
  </si>
  <si>
    <t>49Z4-03PA-EO78-MO2U-G0M4</t>
  </si>
  <si>
    <t>5192-76I4-9G43-0F3P-430Z</t>
  </si>
  <si>
    <t>4973-U3OG-JG61-TD4T-6EC6</t>
  </si>
  <si>
    <t>4X51-2Z7V-75D8-MDLL-4297</t>
  </si>
  <si>
    <t>F6X2-622F-9XVX-O5U9-T6S2</t>
  </si>
  <si>
    <t>6130-B4HZ-I0NQ-V21K-249J</t>
  </si>
  <si>
    <t>566T-1682-6E0A-9ILI-4DSY</t>
  </si>
  <si>
    <t>7T3C-HXK4-Q59W-N9F9-A35I</t>
  </si>
  <si>
    <t>XVI0-08O2-D36A-57SG-PK44</t>
  </si>
  <si>
    <t>38A5-57B6-687H-8KX4-J4A0</t>
  </si>
  <si>
    <t>6GP1-5337-TGQ7-SZ0P-9BUW</t>
  </si>
  <si>
    <t>396T-5371-X05D-2247-9891</t>
  </si>
  <si>
    <t>2DN6-VEFI-2096-3NJ6-8B9C</t>
  </si>
  <si>
    <t>EXRN-0JYM-Y44I-552Y-A1WU</t>
  </si>
  <si>
    <t>PH7D-A8MC-2M61-H2YI-ZCWG</t>
  </si>
  <si>
    <t>1DWW-3Q3E-300U-744Q-S58T</t>
  </si>
  <si>
    <t>M3T4-99F0-8G62-0D24-GC00</t>
  </si>
  <si>
    <t>2L5Z-782Y-5969-29ZA-V0AG</t>
  </si>
  <si>
    <t>2K86-8P99-4DB2-N9E0-6RB7</t>
  </si>
  <si>
    <t>949K-582D-MDOF-2FDF-DVUM</t>
  </si>
  <si>
    <t>MWDR-G6E8-75BI-M674-QODR</t>
  </si>
  <si>
    <t>47BB-G545-NZF8-23GT-ZJD1</t>
  </si>
  <si>
    <t>S78A-07C9-8AV4-FQK4-WE05</t>
  </si>
  <si>
    <t>Y1OD-0UNJ-333L-98TM-050R</t>
  </si>
  <si>
    <t>155S-Y7OX-864H-XH1L-U60S</t>
  </si>
  <si>
    <t>P040-Z59S-3F6H-8LS6-VJEF</t>
  </si>
  <si>
    <t>I99Z-U1J5-2UNG-J1CB-00VP</t>
  </si>
  <si>
    <t>GK61-47W8-K7A6-JGTC-9SZ2</t>
  </si>
  <si>
    <t>J5OK-7SNG-0A26-541N-M36X</t>
  </si>
  <si>
    <t>VQC4-S388-4UCN-PU8Y-2R0P</t>
  </si>
  <si>
    <t>F166-5BJ2-C2RG-RANJ-WW6F</t>
  </si>
  <si>
    <t>3NWV-O099-1CF8-W317-F4A2</t>
  </si>
  <si>
    <t>V702-6LS0-CB06-H5IQ-R2FH</t>
  </si>
  <si>
    <t>7606-540Z-296C-J1CW-9Q6F</t>
  </si>
  <si>
    <t>8I8E-3KOQ-556N-DM17-SEV0</t>
  </si>
  <si>
    <t>62F8-XD41-LK1Z-6M93-F48E</t>
  </si>
  <si>
    <t>5PI2-3AHT-8C07-M095-EPB7</t>
  </si>
  <si>
    <t>5670-112B-SGLD-OV0Z-1JRC</t>
  </si>
  <si>
    <t>13CI-2357-4J88-8M3G-93TY</t>
  </si>
  <si>
    <t>7Q81-P0BK-6PI0-W81U-E352</t>
  </si>
  <si>
    <t>AL62-999V-Z8S3-18IN-PQD2</t>
  </si>
  <si>
    <t>45T3-7Z01-1XK5-1MM1-5Y5R</t>
  </si>
  <si>
    <t>6EU6-941K-732M-17ON-8I60</t>
  </si>
  <si>
    <t>TUWZ-6UQW-9GM1-X6HD-1OZ0</t>
  </si>
  <si>
    <t>L073-Q435-A585-OOIH-133W</t>
  </si>
  <si>
    <t>C6TR-5VE6-CR1G-F3JN-PB3L</t>
  </si>
  <si>
    <t>JZO0-69O6-8130-62GF-A4LO</t>
  </si>
  <si>
    <t>19XG-CP23-Y15A-Y6JQ-V1I8</t>
  </si>
  <si>
    <t>B3WE-27QK-0K1R-7NXI-2024</t>
  </si>
  <si>
    <t>8860-0Q96-M068-GY08-0004</t>
  </si>
  <si>
    <t>H72P-UKXP-MO18-8N3T-DBPX</t>
  </si>
  <si>
    <t>7S48-9H7B-37F9-VAYH-K3YK</t>
  </si>
  <si>
    <t>6W5A-1V74-5B5W-2DK0-114K</t>
  </si>
  <si>
    <t>7D93-25VL-8877-O3P8-8SN8</t>
  </si>
  <si>
    <t>RT9O-3L67-T918-8MYT-ZY7C</t>
  </si>
  <si>
    <t>065R-GY29-LE0Y-OE0N-M6U9</t>
  </si>
  <si>
    <t>GRSH-I5K3-7L4T-VQ6L-497R</t>
  </si>
  <si>
    <t>5Z2T-6544-53UL-Y5US-IZ32</t>
  </si>
  <si>
    <t>8Z9C-Y10F-0Q4I-G1US-2JE7</t>
  </si>
  <si>
    <t>D2G4-2O6F-3HL2-6ULD-X626</t>
  </si>
  <si>
    <t>484W-5IVU-F0TQ-8F0K-109O</t>
  </si>
  <si>
    <t>GNXM-Z31V-68W3-5AH1-TL4A</t>
  </si>
  <si>
    <t>C32E-TARO-78O4-2ND0-6782</t>
  </si>
  <si>
    <t>TAOB-9416-02JL-9G2F-F4Q9</t>
  </si>
  <si>
    <t>2A97-3DHE-1SUA-G3UP-GGMF</t>
  </si>
  <si>
    <t>RL06-8UU8-35G8-G7F3-307J</t>
  </si>
  <si>
    <t>4QH7-M63G-TFEA-TM18-T957</t>
  </si>
  <si>
    <t>V42O-W1CX-W4VJ-0DT7-2GC5</t>
  </si>
  <si>
    <t>D4R1-P66P-88H8-6VN4-508B</t>
  </si>
  <si>
    <t>7MKI-8ZIO-K0Q9-5267-9RW4</t>
  </si>
  <si>
    <t>MYC5-JKOP-6559-9Z9H-2KZP</t>
  </si>
  <si>
    <t>CC21-Q699-7L5V-23YF-8877</t>
  </si>
  <si>
    <t>VWIM-3Y3X-0JI1-E2N4-26XL</t>
  </si>
  <si>
    <t>KHM4-52YD-01EL-7W75-VQ32</t>
  </si>
  <si>
    <t>GW8K-0837-H938-3B90-4Q7O</t>
  </si>
  <si>
    <t>9091-Q638-6F0Y-RI4B-43O2</t>
  </si>
  <si>
    <t>734J-5J99-NEPW-W0N3-4178</t>
  </si>
  <si>
    <t>MZRB-0AHL-EN98-4UJ3-G7AN</t>
  </si>
  <si>
    <t>V5M4-V2JY-7551-9SSR-G0L5</t>
  </si>
  <si>
    <t>97X5-C80C-26VO-L033-MH1F</t>
  </si>
  <si>
    <t>P452-XXL7-O06V-5987-A160</t>
  </si>
  <si>
    <t>1HE7-0Q5M-633O-OVW3-H3AO</t>
  </si>
  <si>
    <t>H0ZY-GX2D-83Q8-3A0J-8V6Y</t>
  </si>
  <si>
    <t>49P8-M6DB-RH9A-3RLD-UQBO</t>
  </si>
  <si>
    <t>64CW-19T8-BR54-U7YV-57B8</t>
  </si>
  <si>
    <t>52QZ-268J-JWT9-0PLG-22O1</t>
  </si>
  <si>
    <t>QT77-BU9A-K1C3-8AL6-15HF</t>
  </si>
  <si>
    <t>F5WV-DV4C-8A7Y-7QPK-Y7A6</t>
  </si>
  <si>
    <t>P4Z8-9E58-Q9F4-160Y-92NU</t>
  </si>
  <si>
    <t>79P6-95RD-1RUL-Z39P-2V62</t>
  </si>
  <si>
    <t>ERT1-XCD3-W92M-5Y5P-2LBZ</t>
  </si>
  <si>
    <t>V820-4G2E-97T2-3GYN-6SYW</t>
  </si>
  <si>
    <t>TB31-552K-PN60-NH7L-J08S</t>
  </si>
  <si>
    <t>4039-YV6L-284S-I4MB-1ABP</t>
  </si>
  <si>
    <t>H695-7QOU-B879-Y1P4-G48V</t>
  </si>
  <si>
    <t>BMJL-RH89-2J88-2JKA-QJ2X</t>
  </si>
  <si>
    <t>4Z42-342H-88F3-OT1C-A57B</t>
  </si>
  <si>
    <t>4RFV-5PJM-X83U-M8DM-383Q</t>
  </si>
  <si>
    <t>2UKW-02DI-XNU2-8476-63A8</t>
  </si>
  <si>
    <t>9282-2J1W-LW3F-32JP-114D</t>
  </si>
  <si>
    <t>XP74-4YL8-5005-HDWK-G2MB</t>
  </si>
  <si>
    <t>97U7-7886-TS16-4LVW-583B</t>
  </si>
  <si>
    <t>MX6I-00NY-W2S0-0A87-EANF</t>
  </si>
  <si>
    <t>J6Q8-1MZ5-VYMS-VWDR-8K1E</t>
  </si>
  <si>
    <t>7R99-5WJ9-W1G6-L288-M410</t>
  </si>
  <si>
    <t>5O55-1UN3-S633-4596-OT1L</t>
  </si>
  <si>
    <t>18ET-MS04-DHX0-5YM4-3ZD0</t>
  </si>
  <si>
    <t>9VV9-M86Y-8E7D-X0RU-5C5R</t>
  </si>
  <si>
    <t>OPVI-86H6-RMMN-PCEL-C2R0</t>
  </si>
  <si>
    <t>G0FI-1M7N-H62L-190R-B138</t>
  </si>
  <si>
    <t>P09F-A742-C1CK-3I76-Z098</t>
  </si>
  <si>
    <t>D1RX-WOZK-8KHI-W1J8-43HS</t>
  </si>
  <si>
    <t>7LK5-F7QF-GZ0X-9PNG-3O9D</t>
  </si>
  <si>
    <t>PGGW-6VVZ-I31K-81A1-M265</t>
  </si>
  <si>
    <t>7X4C-8N19-5XGS-8715-1Q5L</t>
  </si>
  <si>
    <t>ZJO4-QZON-3ROA-2ID8-5HU3</t>
  </si>
  <si>
    <t>0UY8-3QC6-M24G-CU99-48W9</t>
  </si>
  <si>
    <t>8XW7-QY52-FQN5-B56M-C6KG</t>
  </si>
  <si>
    <t>6QF0-UQD7-9389-O5Z5-XFUA</t>
  </si>
  <si>
    <t>846H-YMES-GC17-0H84-QH0L</t>
  </si>
  <si>
    <t>69C8-V173-FKWV-97N9-7N43</t>
  </si>
  <si>
    <t>C1TK-6T68-0UJ6-KE50-PQ5V</t>
  </si>
  <si>
    <t>6Y19-1NH0-7QVX-1S0S-H08R</t>
  </si>
  <si>
    <t>450Q-51G6-0MQ5-297X-7Z4K</t>
  </si>
  <si>
    <t>37W1-BIAF-93SU-5Q1W-6MUF</t>
  </si>
  <si>
    <t>5R5M-X9O1-16DD-72KK-H7X4</t>
  </si>
  <si>
    <t>4BVQ-95EQ-MC7N-H83J-IW6C</t>
  </si>
  <si>
    <t>2927-M197-D8IS-9056-TH9E</t>
  </si>
  <si>
    <t>Z9X0-TXU6-555E-X3HF-5FI8</t>
  </si>
  <si>
    <t>J94K-CYVL-E1I4-NXU2-Y29A</t>
  </si>
  <si>
    <t>5OUM-7727-J7F1-RP42-3QJC</t>
  </si>
  <si>
    <t>L812-OU95-68M0-302R-LIL7</t>
  </si>
  <si>
    <t>7BS1-5TZ3-0296-XQ0E-DRSW</t>
  </si>
  <si>
    <t>8CS8-4088-6KLL-OHJ7-E248</t>
  </si>
  <si>
    <t>83IK-8O5G-V8E8-307P-4C4A</t>
  </si>
  <si>
    <t>FNU8-54B0-BK2Q-91IC-L574</t>
  </si>
  <si>
    <t>X4LU-B8WQ-ON53-IHY1-6EVW</t>
  </si>
  <si>
    <t>6SV3-OB51-4FGC-44LZ-DSMZ</t>
  </si>
  <si>
    <t>778Y-5BF7-8U5N-UT6N-62TK</t>
  </si>
  <si>
    <t>OTU8-B9V3-3012-9062-YY3X</t>
  </si>
  <si>
    <t>639D-23AV-K99H-68K4-M33D</t>
  </si>
  <si>
    <t>LS6P-7G13-6ZQ3-JM12-X554</t>
  </si>
  <si>
    <t>54KG-35GP-BM5S-5926-Z9OY</t>
  </si>
  <si>
    <t>W32F-1T6V-JS9A-U03M-NWM3</t>
  </si>
  <si>
    <t>199T-V57V-OPWC-UG16-9482</t>
  </si>
  <si>
    <t>W415-MWK6-929G-22UG-P8UD</t>
  </si>
  <si>
    <t>S62L-792B-59SZ-7853-NIUZ</t>
  </si>
  <si>
    <t>939Z-8697-W61D-L4RZ-1PNS</t>
  </si>
  <si>
    <t>H3D4-512U-9M38-48R5-J929</t>
  </si>
  <si>
    <t>64N9-B099-XE7C-3G30-6RL5</t>
  </si>
  <si>
    <t>4Q7X-X9JV-7UQ6-Z8ZJ-USD8</t>
  </si>
  <si>
    <t>WN0H-J659-P5VT-7824-X5V4</t>
  </si>
  <si>
    <t>XH60-A8PW-OO0A-6GDZ-1582</t>
  </si>
  <si>
    <t>06E8-T2RN-6Q96-7ZUQ-096U</t>
  </si>
  <si>
    <t>59H2-LT46-D722-9KH9-60JQ</t>
  </si>
  <si>
    <t>QF0X-9CG0-98E1-R283-K70B</t>
  </si>
  <si>
    <t>VX4R-Z56X-240T-1MSW-0YGT</t>
  </si>
  <si>
    <t>9L7R-PUB7-XZW8-9WZG-00N8</t>
  </si>
  <si>
    <t>XU05-SWYP-896L-U30B-9Z09</t>
  </si>
  <si>
    <t>RYUW-HTZD-4P48-JR3N-C5AM</t>
  </si>
  <si>
    <t>4POD-4PDZ-GLLA-C2VP-50ML</t>
  </si>
  <si>
    <t>590Z-I8A1-WREM-KEA0-568F</t>
  </si>
  <si>
    <t>E9JS-M3KR-G0U2-KIVO-6M2G</t>
  </si>
  <si>
    <t>MP90-1S5K-7X3H-SP7F-QMB2</t>
  </si>
  <si>
    <t>LIW7-4445-72VK-Z03S-5Q30</t>
  </si>
  <si>
    <t>SGM8-6RTE-SA6J-H674-T5HH</t>
  </si>
  <si>
    <t>70G4-JN0F-R128-U3KV-7C1Z</t>
  </si>
  <si>
    <t>KY91-LXA2-1VJR-01M4-HCVO</t>
  </si>
  <si>
    <t>H731-05DK-27M3-SSV7-D05V</t>
  </si>
  <si>
    <t>535E-6D39-854G-1VEA-3KHW</t>
  </si>
  <si>
    <t>8IWH-D342-46XJ-7804-B460</t>
  </si>
  <si>
    <t>EOUC-0LW5-9I18-801T-0KR1</t>
  </si>
  <si>
    <t>P7U2-ADM9-94B5-9K7Z-W5CH</t>
  </si>
  <si>
    <t>899D-O979-T2HC-59JP-9J3R</t>
  </si>
  <si>
    <t>O1Z8-Q134-A85Y-312I-730B</t>
  </si>
  <si>
    <t>I682-5FZ6-F396-YVL7-82NX</t>
  </si>
  <si>
    <t>S40V-0KD1-08T1-QF6H-F937</t>
  </si>
  <si>
    <t>5A8S-RKRE-I6E7-A2ZJ-SKTM</t>
  </si>
  <si>
    <t>LO5X-36YU-5129-23NQ-8XJA</t>
  </si>
  <si>
    <t>5B25-9523-R4WM-IIF4-7JY6</t>
  </si>
  <si>
    <t>586B-S1MA-01FG-8657-C096</t>
  </si>
  <si>
    <t>891L-EG1M-N3A0-M4T9-KG3B</t>
  </si>
  <si>
    <t>V2NH-WPD1-1R41-3V06-GU8X</t>
  </si>
  <si>
    <t>SRB0-9WP0-S516-AOF7-YU51</t>
  </si>
  <si>
    <t>G1JG-H96Q-4C6G-H57L-1GOI</t>
  </si>
  <si>
    <t>OS44-R61G-0H4F-0T4A-LH5X</t>
  </si>
  <si>
    <t>B617-8E78-052W-68Z0-AT14</t>
  </si>
  <si>
    <t>3V1X-570X-Z0VE-PFK8-ABKU</t>
  </si>
  <si>
    <t>N0G8-0M47-2VC8-16E0-2A4F</t>
  </si>
  <si>
    <t>RFP9-OJ43-965B-0LRK-6P58</t>
  </si>
  <si>
    <t>XRYJ-27JU-6V0M-EQ94-OSRE</t>
  </si>
  <si>
    <t>5S33-9492-1E65-2210-GB53</t>
  </si>
  <si>
    <t>BG1W-ZL4E-4FM7-1J73-OYWZ</t>
  </si>
  <si>
    <t>3KQW-7TIC-0109-KTSJ-XZ9S</t>
  </si>
  <si>
    <t>Y837-63OF-490Z-28X6-BI11</t>
  </si>
  <si>
    <t>7GBP-EMT6-8FU6-1P21-12FU</t>
  </si>
  <si>
    <t>P3QF-89D9-R4KG-UR34-G0D0</t>
  </si>
  <si>
    <t>8S35-90Y9-NUW5-YY4R-6Z5J</t>
  </si>
  <si>
    <t>7RV4-BW1F-FL2G-AL91-3Z06</t>
  </si>
  <si>
    <t>X238-0AU9-22V8-D82R-2MQ3</t>
  </si>
  <si>
    <t>PWA3-2284-559G-06D2-0F06</t>
  </si>
  <si>
    <t>Q5T6-Z6T2-GV2N-FRS8-U3VQ</t>
  </si>
  <si>
    <t>1Y2F-3ZW7-7854-H56T-57XI</t>
  </si>
  <si>
    <t>617T-LQ59-N9HW-A9NB-ZK81</t>
  </si>
  <si>
    <t>BL7I-979I-WQ8A-O425-6Y21</t>
  </si>
  <si>
    <t>DWFP-BSVT-ZD46-7055-256R</t>
  </si>
  <si>
    <t>3888-5QEU-3777-1W83-4812</t>
  </si>
  <si>
    <t>1055-F63J-6C78-7X0N-6KT1</t>
  </si>
  <si>
    <t>46CK-9L7L-8E9C-JUFI-PS53</t>
  </si>
  <si>
    <t>UYQK-3960-0MK0-568D-VQ2S</t>
  </si>
  <si>
    <t>VA56-142I-65PA-E68A-48T6</t>
  </si>
  <si>
    <t>X734-U8FN-YE7Q-193G-31F6</t>
  </si>
  <si>
    <t>LV77-0696-28UW-4LAR-AT73</t>
  </si>
  <si>
    <t>0DX3-84O4-1Z2A-X273-7VD5</t>
  </si>
  <si>
    <t>P50C-V747-H26W-U2H9-7B1Y</t>
  </si>
  <si>
    <t>1C0M-SXQB-Y3O8-01W7-5307</t>
  </si>
  <si>
    <t>YL8R-TS0K-6430-NNB0-G219</t>
  </si>
  <si>
    <t>KPBR-4AL3-2LZF-GT04-7Y65</t>
  </si>
  <si>
    <t>71SA-096Z-4147-MTGR-A14Y</t>
  </si>
  <si>
    <t>7JB7-BQ5Q-0I47-1F3O-UD24</t>
  </si>
  <si>
    <t>B0F2-IIEW-DL94-7PKW-67EM</t>
  </si>
  <si>
    <t>22GM-M9V4-1U9Y-MX6X-53LE</t>
  </si>
  <si>
    <t>FJ85-X0V3-288H-KZSB-YFBT</t>
  </si>
  <si>
    <t>CM6W-9N45-I3NK-78X7-6N12</t>
  </si>
  <si>
    <t>HEEC-1B2B-4HKV-OZ05-M81R</t>
  </si>
  <si>
    <t>3SV7-023E-I07I-1F12-2FFS</t>
  </si>
  <si>
    <t>FY7V-C6VX-2R31-22YV-Y4F3</t>
  </si>
  <si>
    <t>1YR6-6D55-9HNX-JL91-6G35</t>
  </si>
  <si>
    <t>9EBJ-Y9KB-571G-ZB8S-MF83</t>
  </si>
  <si>
    <t>2J87-AR0S-54PX-TI26-12IS</t>
  </si>
  <si>
    <t>0RCI-6YIM-97BW-E0Q5-5CKP</t>
  </si>
  <si>
    <t>PLQS-B90O-5243-5MFC-9TB2</t>
  </si>
  <si>
    <t>0H95-1869-I9PR-0SGP-H38P</t>
  </si>
  <si>
    <t>ZBP8-E11U-Y089-969G-V58R</t>
  </si>
  <si>
    <t>T5C3-2P2P-E103-03NY-KK80</t>
  </si>
  <si>
    <t>098K-3OI4-6WRG-R09X-110M</t>
  </si>
  <si>
    <t>V89Y-R62U-6WJI-S7A0-90BB</t>
  </si>
  <si>
    <t>UA49-MFOX-39E2-75VR-ATD1</t>
  </si>
  <si>
    <t>79LU-7CE7-SAO8-K92H-WA0W</t>
  </si>
  <si>
    <t>Y4MA-0E4B-KAVW-21L8-N292</t>
  </si>
  <si>
    <t>7SVR-ZH38-U4IN-ZC79-WWCP</t>
  </si>
  <si>
    <t>J8JJ-1ZVP-0Z8J-25ES-X719</t>
  </si>
  <si>
    <t>A5RV-58WU-6JH6-RO1A-L2S4</t>
  </si>
  <si>
    <t>K7QJ-6701-6Y54-ZPJ6-67Q9</t>
  </si>
  <si>
    <t>I8LG-8JHZ-Z317-0D72-0492</t>
  </si>
  <si>
    <t>V54N-8TB8-Q2B1-6X3Y-MS6V</t>
  </si>
  <si>
    <t>32Y7-F6Y8-3S5M-8HI9-LUWK</t>
  </si>
  <si>
    <t>Y686-473R-9JV7-X586-Q5V6</t>
  </si>
  <si>
    <t>O9A0-GJW4-9R64-ON38-MR4Q</t>
  </si>
  <si>
    <t>W3U5-FT6W-N664-82LR-9828</t>
  </si>
  <si>
    <t>O86M-T915-850P-3DP1-O2HP</t>
  </si>
  <si>
    <t>P5Z8-6O4V-O484-C1D7-8R83</t>
  </si>
  <si>
    <t>P23R-0RGI-O40U-12E9-V0KX</t>
  </si>
  <si>
    <t>9633-2ZFG-17K6-470I-08HX</t>
  </si>
  <si>
    <t>EYX8-75W8-Y027-8RT4-M1E6</t>
  </si>
  <si>
    <t>S8NI-7Z13-YX8Q-8601-Y9MN</t>
  </si>
  <si>
    <t>44HS-I59N-P9VR-OQ09-8615</t>
  </si>
  <si>
    <t>ZPFQ-1012-878N-7593-CY69</t>
  </si>
  <si>
    <t>3A2O-5C2S-30IM-0TQQ-2492</t>
  </si>
  <si>
    <t>M0GW-JAZ6-0NPN-439W-UZSQ</t>
  </si>
  <si>
    <t>PB7A-TU24-D4EL-JN14-R92J</t>
  </si>
  <si>
    <t>1J0E-RN23-KGB1-Z614-V2ZA</t>
  </si>
  <si>
    <t>T621-4CZ4-673E-OAP3-XWG7</t>
  </si>
  <si>
    <t>192N-524D-39LY-HFX0-MPE1</t>
  </si>
  <si>
    <t>6O2B-0YTY-R013-5T1H-I65K</t>
  </si>
  <si>
    <t>S7LW-1YI7-6DVK-JI11-UI81</t>
  </si>
  <si>
    <t>5VW9-OCFX-IVIM-Z7OT-T576</t>
  </si>
  <si>
    <t>FN93-1K47-671Q-IRW5-ZOKE</t>
  </si>
  <si>
    <t>4SBL-R87O-7NAZ-D1R7-5XW9</t>
  </si>
  <si>
    <t>3436-735A-L87D-Q8DK-509T</t>
  </si>
  <si>
    <t>M01Y-U794-SB8W-51T1-6G9B</t>
  </si>
  <si>
    <t>0484-K514-Z48H-4BF5-J718</t>
  </si>
  <si>
    <t>SY9N-3069-Q1C5-28K2-8OV4</t>
  </si>
  <si>
    <t>P42S-0Q5I-Z7MH-3F74-67GC</t>
  </si>
  <si>
    <t>9146-277G-32FG-U20Z-1TG4</t>
  </si>
  <si>
    <t>3QQ8-MI74-7R58-N63A-637Z</t>
  </si>
  <si>
    <t>HMQK-N998-O1GB-1VVS-B066</t>
  </si>
  <si>
    <t>335Z-683H-D4SX-MN71-3677</t>
  </si>
  <si>
    <t>R470-QI7S-OX6V-AE95-D55J</t>
  </si>
  <si>
    <t>1OT2-991E-U48X-3S44-7656</t>
  </si>
  <si>
    <t>3J09-0HI9-5TRB-1C43-DEV8</t>
  </si>
  <si>
    <t>CIUN-1701-6VK5-2B81-W3FL</t>
  </si>
  <si>
    <t>97G1-EB56-B2B4-829G-DB94</t>
  </si>
  <si>
    <t>T75N-094S-VPBG-FNAC-FEPC</t>
  </si>
  <si>
    <t>B0BS-0OJ7-EHN6-A27Y-79C1</t>
  </si>
  <si>
    <t>2K61-993M-2X0C-4L2E-9NFX</t>
  </si>
  <si>
    <t>05CW-8X2D-AS2A-68EM-VV2N</t>
  </si>
  <si>
    <t>WEU4-8KA0-IG03-29B2-TAKE</t>
  </si>
  <si>
    <t>K613-40HX-V31D-A669-007E</t>
  </si>
  <si>
    <t>EQ01-743Z-1590-0ASX-3082</t>
  </si>
  <si>
    <t>8IM1-Q2YC-79Z5-46QT-F56P</t>
  </si>
  <si>
    <t>8074-D0AF-N941-2X96-S8ZI</t>
  </si>
  <si>
    <t>M917-47E1-6PWT-72F9-5N7F</t>
  </si>
  <si>
    <t>K9CW-SOPV-8SOM-DOQ5-L222</t>
  </si>
  <si>
    <t>6575-B9A8-1LHM-D54V-5BTK</t>
  </si>
  <si>
    <t>2T8J-110H-CMT8-T001-E51S</t>
  </si>
  <si>
    <t>UCK7-4UZI-IYBR-0Y5C-4Q61</t>
  </si>
  <si>
    <t>L1SX-E1H6-0N1I-AXJ6-EJ9G</t>
  </si>
  <si>
    <t>R730-3K57-JOMZ-V78A-4319</t>
  </si>
  <si>
    <t>424J-33R6-N516-3518-A2GU</t>
  </si>
  <si>
    <t>8JEI-PECE-0K49-QN65-2YYE</t>
  </si>
  <si>
    <t>P01U-07P1-TFZ6-R59V-B4M8</t>
  </si>
  <si>
    <t>K2Y3-5XV7-9Q45-EFJ9-DFOF</t>
  </si>
  <si>
    <t>962B-94T4-3P7F-1P31-2KV9</t>
  </si>
  <si>
    <t>ZY20-K1M0-4746-5LNK-2A55</t>
  </si>
  <si>
    <t>301Y-1CHA-S2O7-1YQX-50WW</t>
  </si>
  <si>
    <t>KB57-7BL3-YKGT-KTD9-7HOX</t>
  </si>
  <si>
    <t>O30V-4R4B-4Y08-R70F-L8FF</t>
  </si>
  <si>
    <t>347X-W55I-QZT5-47P4-8DF0</t>
  </si>
  <si>
    <t>626G-9H55-TB91-B566-C3P9</t>
  </si>
  <si>
    <t>6FLX-8F2B-8G62-4V3B-1C4U</t>
  </si>
  <si>
    <t>T3K3-P5DM-5IGS-73UE-MSD1</t>
  </si>
  <si>
    <t>TK4K-2OTR-15O2-S0V6-3D6J</t>
  </si>
  <si>
    <t>G6E1-2548-0GV3-W8DD-LY05</t>
  </si>
  <si>
    <t>38VT-518Z-YQ13-WSP5-NRV7</t>
  </si>
  <si>
    <t>Y3L0-42J1-83U1-S7KR-2SIV</t>
  </si>
  <si>
    <t>PS73-LW36-097M-304Z-4156</t>
  </si>
  <si>
    <t>S8Y3-70F9-O85O-GU35-V0HS</t>
  </si>
  <si>
    <t>BK67-4JX1-N43K-0075-X80W</t>
  </si>
  <si>
    <t>3HC0-HK95-14J4-7J62-6GYJ</t>
  </si>
  <si>
    <t>5PR3-YD6G-6OO1-7Y7J-UA2P</t>
  </si>
  <si>
    <t>8M55-2501-703X-YBG1-5N7E</t>
  </si>
  <si>
    <t>N96Z-7F17-96M4-6098-7L24</t>
  </si>
  <si>
    <t>OU67-F463-6J0A-77H8-BA4O</t>
  </si>
  <si>
    <t>P423-7RIH-D4TG-9991-R6Z4</t>
  </si>
  <si>
    <t>CBNG-6Q8D-R2OK-5IEG-097W</t>
  </si>
  <si>
    <t>BPBG-IRA8-GVMM-1HHW-SB62</t>
  </si>
  <si>
    <t>83P4-T04W-I31E-8TU5-ZUSF</t>
  </si>
  <si>
    <t>DG88-B475-2D98-KU75-P6EL</t>
  </si>
  <si>
    <t>8573-M023-750V-B000-33V7</t>
  </si>
  <si>
    <t>395F-12Z1-8PJO-02RV-5S6D</t>
  </si>
  <si>
    <t>XHNQ-BPSR-J442-671K-X5V5</t>
  </si>
  <si>
    <t>55Y1-0RV5-35KL-86EV-025Y</t>
  </si>
  <si>
    <t>19Z2-ZV9F-GU73-YN3R-SO6C</t>
  </si>
  <si>
    <t>9P21-OUX6-46P9-4YTY-8M14</t>
  </si>
  <si>
    <t>5F30-2563-A2ME-10PD-JRRF</t>
  </si>
  <si>
    <t>2W77-ZY2D-4EA1-09WW-1V6V</t>
  </si>
  <si>
    <t>3461-NG7V-81UP-C76L-66GF</t>
  </si>
  <si>
    <t>KK0W-V4O1-CIRZ-1X12-DDND</t>
  </si>
  <si>
    <t>W17Q-9O04-2U82-RAX8-1592</t>
  </si>
  <si>
    <t>85GY-P552-5883-7C05-TM2T</t>
  </si>
  <si>
    <t>F24A-GIFC-8O8L-OGA7-1DRM</t>
  </si>
  <si>
    <t>E9Z4-4VV2-ENVU-8PP8-TN6N</t>
  </si>
  <si>
    <t>LGFN-B3O6-FE23-S801-Q47W</t>
  </si>
  <si>
    <t>IQBK-T0NK-RCRX-7Z2B-275X</t>
  </si>
  <si>
    <t>WI8Q-MS2D-3793-OOH3-TRLF</t>
  </si>
  <si>
    <t>7594-37D1-LW8F-I294-58AQ</t>
  </si>
  <si>
    <t>Z6WQ-V944-4ZX8-XG0W-A2K1</t>
  </si>
  <si>
    <t>3D26-8DQ4-ZS8G-965X-Z721</t>
  </si>
  <si>
    <t>6P48-54S7-C1VE-858X-Y35C</t>
  </si>
  <si>
    <t>6QAE-7Z91-X3K9-7Y15-YE5M</t>
  </si>
  <si>
    <t>RTB0-F90K-Q1V3-B7DK-JVWG</t>
  </si>
  <si>
    <t>5ZWQ-O5K2-Z9V5-628A-490G</t>
  </si>
  <si>
    <t>998L-WN3M-CM1N-Z533-X2TR</t>
  </si>
  <si>
    <t>RSB3-57KU-6JM6-Z0U0-CDC8</t>
  </si>
  <si>
    <t>96K4-C824-5H85-8WDL-9T0N</t>
  </si>
  <si>
    <t>O47T-8I19-KEW1-83JN-DKC0</t>
  </si>
  <si>
    <t>BJ6S-L5R0-ZO30-14W5-2M08</t>
  </si>
  <si>
    <t>N54G-L680-5D52-P792-0VNW</t>
  </si>
  <si>
    <t>X3E9-G7U2-DQ2Y-EWIJ-5581</t>
  </si>
  <si>
    <t>P106-0EJB-P9YH-91F5-666F</t>
  </si>
  <si>
    <t>32CT-H8Q6-26L0-DO98-SG58</t>
  </si>
  <si>
    <t>809Y-86S6-J0DC-AE84-9T52</t>
  </si>
  <si>
    <t>1RFT-9A7L-5YC9-5871-29HB</t>
  </si>
  <si>
    <t>0M67-2185-4NT1-F321-11GP</t>
  </si>
  <si>
    <t>9549-R715-VUS3-X58J-HX5M</t>
  </si>
  <si>
    <t>I5C7-9R88-7N3B-SHWE-Y301</t>
  </si>
  <si>
    <t>57ZI-ESGL-1RN3-9AF0-8OP7</t>
  </si>
  <si>
    <t>SV8E-WEW2-5NCM-Z498-B8Q0</t>
  </si>
  <si>
    <t>33K4-R8PG-8424-2W09-220X</t>
  </si>
  <si>
    <t>5KVE-UATG-6B7E-R327-03RE</t>
  </si>
  <si>
    <t>H5US-ZZ42-VS74-25EU-XW4H</t>
  </si>
  <si>
    <t>P759-13QI-6B3A-W98F-WF22</t>
  </si>
  <si>
    <t>VDX7-V894-2LLS-4KG1-4561</t>
  </si>
  <si>
    <t>1NQB-PO6B-4096-7EXD-2ONZ</t>
  </si>
  <si>
    <t>2D78-NPW6-YCHC-FC7Y-8441</t>
  </si>
  <si>
    <t>9B83-15UM-SKT0-27M1-V7N5</t>
  </si>
  <si>
    <t>0079-1CCM-2HHG-SO7Z-HIXA</t>
  </si>
  <si>
    <t>2063-9QW9-I1DG-0JAE-UHI3</t>
  </si>
  <si>
    <t>10D5-3Y08-AW31-Q43R-CF70</t>
  </si>
  <si>
    <t>85XT-I244-044M-7P87-71L1</t>
  </si>
  <si>
    <t>8Q46-07K4-8T49-Q9A0-M3FL</t>
  </si>
  <si>
    <t>J0MS-4H21-VON4-45Y1-24M5</t>
  </si>
  <si>
    <t>P1H4-UTH1-162W-OD1N-VVMW</t>
  </si>
  <si>
    <t>NTDC-QUL7-1UIT-760T-CC21</t>
  </si>
  <si>
    <t>VN5Z-4829-3DTN-DZHV-339K</t>
  </si>
  <si>
    <t>06D5-S0A2-21CG-KWQM-394Z</t>
  </si>
  <si>
    <t>6JJ2-P9PK-1257-2A0G-VC11</t>
  </si>
  <si>
    <t>L4Z5-2CGG-TZU8-W5PA-9453</t>
  </si>
  <si>
    <t>OFH6-0W7X-PFA7-MFWP-SB01</t>
  </si>
  <si>
    <t>D8LG-5C35-1ULS-74D4-401G</t>
  </si>
  <si>
    <t>R12R-5817-3ZN5-42HF-O3XL</t>
  </si>
  <si>
    <t>34G3-35QS-DV07-M77M-ZCD9</t>
  </si>
  <si>
    <t>LAN4-BQ8K-QDMK-04M7-5I09</t>
  </si>
  <si>
    <t>662Y-WXG0-084J-323P-F096</t>
  </si>
  <si>
    <t>QB2H-3389-14BS-W91B-8905</t>
  </si>
  <si>
    <t>71M4-LB70-G72Q-IP7A-M680</t>
  </si>
  <si>
    <t>0B4J-4M7K-3Z02-LUGP-1K1N</t>
  </si>
  <si>
    <t>2I4I-I081-W9RI-8058-3712</t>
  </si>
  <si>
    <t>20S8-O9M9-IJYB-EE3O-5P69</t>
  </si>
  <si>
    <t>65VQ-9BUA-H19F-R3KT-E9S3</t>
  </si>
  <si>
    <t>QN66-35YT-1Y33-3J98-ZL21</t>
  </si>
  <si>
    <t>552Q-FO9U-CUUE-45Y8-ZE50</t>
  </si>
  <si>
    <t>HWBD-9SM7-E51D-LT09-MM21</t>
  </si>
  <si>
    <t>X12O-Z3TR-H0U3-1VBT-8477</t>
  </si>
  <si>
    <t>XZA6-DZNQ-37J6-95Q9-MGMU</t>
  </si>
  <si>
    <t>L99L-985F-EK9T-8OW4-FAO3</t>
  </si>
  <si>
    <t>C25X-NB60-0D1N-V372-G81W</t>
  </si>
  <si>
    <t>86I4-80T8-GD11-3J3I-1A02</t>
  </si>
  <si>
    <t>5KI1-9L9G-FUXB-G59E-598F</t>
  </si>
  <si>
    <t>K869-UO1F-L9W7-1E95-8VAI</t>
  </si>
  <si>
    <t>FB27-0XJO-1HWF-S158-J2M3</t>
  </si>
  <si>
    <t>6193-04P4-3EZ0-19U5-0MCF</t>
  </si>
  <si>
    <t>Q0TA-G986-9XH4-AR1F-941O</t>
  </si>
  <si>
    <t>NXGQ-1M30-UG87-NCN5-9GVM</t>
  </si>
  <si>
    <t>S8EQ-UU55-LZJ7-Q996-UX54</t>
  </si>
  <si>
    <t>5TI5-R32X-QK87-8TW8-DOF4</t>
  </si>
  <si>
    <t>5206-6WR3-5095-QFUU-DA5X</t>
  </si>
  <si>
    <t>0ADZ-S687-WP45-L693-UMEB</t>
  </si>
  <si>
    <t>9DFO-92JT-7THN-G768-41IL</t>
  </si>
  <si>
    <t>23O9-4G19-ZE09-OX4E-K8QL</t>
  </si>
  <si>
    <t>XT0K-Z018-U6VF-QNKM-0HM5</t>
  </si>
  <si>
    <t>028B-T187-I5M3-QM4W-1C7U</t>
  </si>
  <si>
    <t>6T21-B053-09Z6-I8Z4-6W3V</t>
  </si>
  <si>
    <t>UL21-O3NA-6R25-S8G6-8L4E</t>
  </si>
  <si>
    <t>7W1K-Y996-G5GX-HG3H-4OL7</t>
  </si>
  <si>
    <t>SCFH-E7Z2-HUPL-2142-W2GL</t>
  </si>
  <si>
    <t>E12Y-HUDT-I48O-2090-G061</t>
  </si>
  <si>
    <t>TL65-7YK3-515T-8T1N-T6I5</t>
  </si>
  <si>
    <t>BLPE-2E2O-Z689-9KW3-SH32</t>
  </si>
  <si>
    <t>22R1-BQ7O-FK3G-6X8R-VOU9</t>
  </si>
  <si>
    <t>98Z4-NWJ5-9TS1-24J7-W455</t>
  </si>
  <si>
    <t>X4LM-E671-B3VG-O5CC-298Q</t>
  </si>
  <si>
    <t>5678-YN2G-90O8-N9H3-GCOX</t>
  </si>
  <si>
    <t>NEPG-7PV4-9TL3-B5M5-PR95</t>
  </si>
  <si>
    <t>8UOS-Q3NK-LTM4-Z8PK-RF9X</t>
  </si>
  <si>
    <t>F58E-2Y0J-927Y-8USD-5XF1</t>
  </si>
  <si>
    <t>I71J-0ACE-5JY9-DU55-S6X2</t>
  </si>
  <si>
    <t>I04L-18G6-E7AT-42C2-S0LQ</t>
  </si>
  <si>
    <t>380D-T219-7NN7-1OHC-3WB7</t>
  </si>
  <si>
    <t>I720-G5XA-Y7AQ-42R9-0BDG</t>
  </si>
  <si>
    <t>26WN-HB65-QT83-Q4CB-WHYH</t>
  </si>
  <si>
    <t>Q4A6-9WI6-F4VU-C877-BT5A</t>
  </si>
  <si>
    <t>R4MG-3MSD-36H8-X155-7SY2</t>
  </si>
  <si>
    <t>2O17-6RO5-8TDS-59KG-2LA7</t>
  </si>
  <si>
    <t>7178-85XD-B7M6-K357-6M40</t>
  </si>
  <si>
    <t>787A-5VLO-YR61-66UI-SN6R</t>
  </si>
  <si>
    <t>8B38-G0TH-V5V2-F1W9-RVAT</t>
  </si>
  <si>
    <t>448P-D7BW-JRB2-QGZA-W9G7</t>
  </si>
  <si>
    <t>1I3T-13NQ-IJ08-UD89-7BN8</t>
  </si>
  <si>
    <t>OMDX-8511-0608-LM62-N4GT</t>
  </si>
  <si>
    <t>KR93-E6JR-O183-Y85Y-4SXF</t>
  </si>
  <si>
    <t>G3EA-A09S-XLCD-7C62-07D5</t>
  </si>
  <si>
    <t>FB3E-4FXY-30C8-NC7J-83U1</t>
  </si>
  <si>
    <t>GC4K-A5R5-7D0O-AJLH-7NY5</t>
  </si>
  <si>
    <t>49B7-N9M0-Q14D-HSZO-J9AU</t>
  </si>
  <si>
    <t>O11B-Q8VS-7K8Y-2V3A-7UCL</t>
  </si>
  <si>
    <t>47A8-5YRC-3X2W-LV4S-JQ76</t>
  </si>
  <si>
    <t>0205-CW50-N0A3-I9B3-WXS1</t>
  </si>
  <si>
    <t>5OV3-8QM1-OBK1-8P24-44H4</t>
  </si>
  <si>
    <t>ZOZ9-97C8-UJ61-0000-8595</t>
  </si>
  <si>
    <t>7AGC-0194-C674-R488-LC71</t>
  </si>
  <si>
    <t>7HRT-GH39-1DIO-0I45-D690</t>
  </si>
  <si>
    <t>JC99-ODO4-492D-G5GY-05HW</t>
  </si>
  <si>
    <t>3C3D-G74I-KGG9-T2A6-6QU0</t>
  </si>
  <si>
    <t>V9P8-40VQ-CTSM-E611-0EUR</t>
  </si>
  <si>
    <t>1N43-8D11-8E0A-7G42-WWCP</t>
  </si>
  <si>
    <t>8V41-Q1A1-10D1-DW8L-91T5</t>
  </si>
  <si>
    <t>9948-B384-6G6F-D44N-8GSJ</t>
  </si>
  <si>
    <t>NLXN-Z5Y1-O6YM-53B0-9RQR</t>
  </si>
  <si>
    <t>0Y99-KW4C-R076-C5HG-N20R</t>
  </si>
  <si>
    <t>X857-V347-K00P-4INV-1II1</t>
  </si>
  <si>
    <t>2218-0J47-22PJ-T921-S867</t>
  </si>
  <si>
    <t>9IJ6-G99O-LI57-I222-DD7B</t>
  </si>
  <si>
    <t>650T-2R8K-M618-H8L2-A853</t>
  </si>
  <si>
    <t>5F63-8568-1A7U-41VJ-ASAC</t>
  </si>
  <si>
    <t>2U8T-7JGJ-52PF-7WG8-KK12</t>
  </si>
  <si>
    <t>721B-BC63-21YT-D20D-9V39</t>
  </si>
  <si>
    <t>X743-36U1-65G6-AIH8-Q6R4</t>
  </si>
  <si>
    <t>0858-69Y9-S255-MNDM-86FP</t>
  </si>
  <si>
    <t>101S-2F0C-5MT0-GK00-QBKF</t>
  </si>
  <si>
    <t>7IS2-562E-AIBL-D2O7-WU2D</t>
  </si>
  <si>
    <t>4AW3-Y04J-RQ3G-DDF7-9PAF</t>
  </si>
  <si>
    <t>EMD6-N35D-85I0-F00U-1456</t>
  </si>
  <si>
    <t>65M5-3MRS-64V4-K94N-PHL3</t>
  </si>
  <si>
    <t>2K6W-8RPF-UI7Q-3Y32-38K0</t>
  </si>
  <si>
    <t>G5WR-T9BK-Q4V4-91XE-2TKT</t>
  </si>
  <si>
    <t>6ZA6-6GMF-5K9O-8H7V-W32X</t>
  </si>
  <si>
    <t>355T-5DRB-4D7M-49LR-F5C4</t>
  </si>
  <si>
    <t>MSZQ-6716-T41Z-753N-CL5D</t>
  </si>
  <si>
    <t>FETC-9L4I-3YW4-43VP-9O2H</t>
  </si>
  <si>
    <t>PWLT-VWI0-FN33-90YN-R9N0</t>
  </si>
  <si>
    <t>M7C0-L5PM-D02F-A8UJ-H92R</t>
  </si>
  <si>
    <t>0YR1-10U1-3V9O-B1CW-G9CJ</t>
  </si>
  <si>
    <t>WK85-7273-DWU3-6HY1-UR4Q</t>
  </si>
  <si>
    <t>D073-C6G6-1042-9XO3-A407</t>
  </si>
  <si>
    <t>B8I4-7XMK-6G86-CFHQ-T11Q</t>
  </si>
  <si>
    <t>FF96-7IF4-GGPQ-OVQR-UOUN</t>
  </si>
  <si>
    <t>VIY2-YVTH-KF32-0ATU-50UL</t>
  </si>
  <si>
    <t>AGH8-R2TY-8QNZ-O7S0-QY7T</t>
  </si>
  <si>
    <t>7C7V-447I-9159-Y67F-2UN1</t>
  </si>
  <si>
    <t>8PNO-OU4L-NMYP-P4R6-H777</t>
  </si>
  <si>
    <t>H0WR-8451-9G04-WZFY-IP6Z</t>
  </si>
  <si>
    <t>9BN1-64NR-KQO4-7915-RFP4</t>
  </si>
  <si>
    <t>1J7N-9600-5U1Z-IGNH-2058</t>
  </si>
  <si>
    <t>1Y74-HGR8-OH7G-KJ9W-F523</t>
  </si>
  <si>
    <t>KUPT-8ULC-3F69-Z2E7-SX23</t>
  </si>
  <si>
    <t>2UZL-7526-9U54-RBQV-99OS</t>
  </si>
  <si>
    <t>2284-I637-R874-B628-P112</t>
  </si>
  <si>
    <t>WNV7-AVBW-751P-D971-HBF8</t>
  </si>
  <si>
    <t>5M35-63LL-8O3J-3D01-1STZ</t>
  </si>
  <si>
    <t>JRI1-OGGS-D531-1326-WG00</t>
  </si>
  <si>
    <t>ZNCE-ZKPD-K87W-A66N-HLC8</t>
  </si>
  <si>
    <t>2U38-GBX7-7XR6-X8U0-FMNC</t>
  </si>
  <si>
    <t>7ZYW-QS8Q-2JYN-M8F3-1U3Y</t>
  </si>
  <si>
    <t>CE63-08W5-H04Y-8QA9-426M</t>
  </si>
  <si>
    <t>I9A8-HGTF-55N4-AJ32-5GF9</t>
  </si>
  <si>
    <t>747C-ABMI-97E9-2X42-8S9D</t>
  </si>
  <si>
    <t>8Z8M-481F-796J-XWJP-8V39</t>
  </si>
  <si>
    <t>U71M-09ZU-Q19B-RL6R-4Z9C</t>
  </si>
  <si>
    <t>0Z9Y-Q8JT-25TT-4ARR-B5J2</t>
  </si>
  <si>
    <t>SFGR-4GBM-I4L1-1K1F-PTG6</t>
  </si>
  <si>
    <t>215R-O0O3-9K3V-PROL-RHC7</t>
  </si>
  <si>
    <t>J9NV-0636-BPL0-2Q4P-PVWP</t>
  </si>
  <si>
    <t>ZA16-3W11-48B3-T4G1-J4O5</t>
  </si>
  <si>
    <t>4JVC-8GJ7-KMUA-47ZJ-8LC5</t>
  </si>
  <si>
    <t>4W1W-8Y1B-6L30-MEZP-KD02</t>
  </si>
  <si>
    <t>LG55-S11Q-V369-HYL8-PI01</t>
  </si>
  <si>
    <t>6C2F-OA0V-5D7E-83DF-51Z1</t>
  </si>
  <si>
    <t>XU0C-L94C-946A-307V-6N55</t>
  </si>
  <si>
    <t>3T6T-CZDU-7H03-T0PN-51ST</t>
  </si>
  <si>
    <t>U2D6-9U09-OO70-KC3P-6RK6</t>
  </si>
  <si>
    <t>8503-5F98-Q14U-ICJN-52M4</t>
  </si>
  <si>
    <t>9V9U-V2LN-VH29-M604-6NOB</t>
  </si>
  <si>
    <t>70GV-M846-4E85-W53M-J4Y2</t>
  </si>
  <si>
    <t>27T0-Q8JJ-F9RL-328A-FU3L</t>
  </si>
  <si>
    <t>0S99-372Y-5IX3-O38S-R729</t>
  </si>
  <si>
    <t>88FI-P9IX-0HK1-5J31-T3N1</t>
  </si>
  <si>
    <t>86B3-21O4-Q62K-3697-0SXF</t>
  </si>
  <si>
    <t>4MEP-0E5I-9F6C-2MGJ-GG99</t>
  </si>
  <si>
    <t>N479-9K8M-F2UF-GEV8-J0KQ</t>
  </si>
  <si>
    <t>JJJ6-9GBX-N57L-B897-J887</t>
  </si>
  <si>
    <t>1GY0-211C-GXKY-049Z-B1IH</t>
  </si>
  <si>
    <t>RKPI-4N3J-CD46-CB88-K941</t>
  </si>
  <si>
    <t>YIAG-R3IV-90O4-F38F-DJTJ</t>
  </si>
  <si>
    <t>6JNN-K617-32JG-NG27-Y725</t>
  </si>
  <si>
    <t>W069-6436-F2AE-JD5L-E5AX</t>
  </si>
  <si>
    <t>P7F2-59U7-V536-1K31-30SD</t>
  </si>
  <si>
    <t>3K0D-8KE7-2H42-BH79-P595</t>
  </si>
  <si>
    <t>E000-1I47-MT9X-0WOR-WL4B</t>
  </si>
  <si>
    <t>4HCV-R6UG-5B13-5BCB-9IO0</t>
  </si>
  <si>
    <t>2BML-WK4B-I532-0G50-H3R0</t>
  </si>
  <si>
    <t>E82L-5590-B7BZ-7V4J-5P51</t>
  </si>
  <si>
    <t>7549-53KH-3JZ1-426Y-RI61</t>
  </si>
  <si>
    <t>A8P8-8A9Z-IF5U-7584-66T6</t>
  </si>
  <si>
    <t>5ZD8-B70A-3K7D-48V5-L37H</t>
  </si>
  <si>
    <t>XE26-HO7Y-22R3-0B90-95C8</t>
  </si>
  <si>
    <t>RBKH-OXVY-ENG6-ZX4D-MZUB</t>
  </si>
  <si>
    <t>LL5Q-MG04-3986-D6ZW-1120</t>
  </si>
  <si>
    <t>30EP-49J9-41QR-9OZT-C2Q6</t>
  </si>
  <si>
    <t>X641-F021-FE62-14OM-047N</t>
  </si>
  <si>
    <t>5M27-Q087-724K-ROP8-W4JX</t>
  </si>
  <si>
    <t>2Y21-LQUG-3N6Q-ZGS4-P8HX</t>
  </si>
  <si>
    <t>W2XS-G466-2A69-129U-2WM3</t>
  </si>
  <si>
    <t>YF04-V4HB-1C9H-P59K-4M22</t>
  </si>
  <si>
    <t>P0N5-12OS-BCD6-2QS8-1NQQ</t>
  </si>
  <si>
    <t>15N9-86G5-OGPK-5Q60-29M8</t>
  </si>
  <si>
    <t>LPSQ-6006-P7E3-9B4O-H6H2</t>
  </si>
  <si>
    <t>MNEU-63KF-5G9Y-5E77-MS39</t>
  </si>
  <si>
    <t>583Y-7588-DZF2-I11Q-9ZP6</t>
  </si>
  <si>
    <t>8REI-Z091-588T-HC4O-B4T1</t>
  </si>
  <si>
    <t>3BZM-I7T4-83X7-L1M6-I3NP</t>
  </si>
  <si>
    <t>70KO-2SMN-2TKE-NAQ9-3W87</t>
  </si>
  <si>
    <t>31X4-YLCY-42HR-EHRW-1LR8</t>
  </si>
  <si>
    <t>E586-93XJ-128N-P4HU-96LL</t>
  </si>
  <si>
    <t>98MY-RN8R-88AZ-47ZW-UX05</t>
  </si>
  <si>
    <t>VWC3-071L-BS58-Q26L-4NZR</t>
  </si>
  <si>
    <t>693L-D06R-HVQH-42Q7-1O0W</t>
  </si>
  <si>
    <t>U7LO-SE6G-79Y2-V111-S1W0</t>
  </si>
  <si>
    <t>R944-9ML3-HO55-1020-8JAU</t>
  </si>
  <si>
    <t>CC6F-4IO8-U7P3-9VY5-2958</t>
  </si>
  <si>
    <t>II15-2W9B-9B73-L10Z-2JAC</t>
  </si>
  <si>
    <t>UGR2-IPYZ-G3M0-1TQW-0ESD</t>
  </si>
  <si>
    <t>J16W-339J-0W5I-NJQ4-MK9V</t>
  </si>
  <si>
    <t>2X31-MU7T-T8OR-KQ7S-545S</t>
  </si>
  <si>
    <t>W04B-90R4-YH97-2HA4-P0P1</t>
  </si>
  <si>
    <t>24K7-6P5H-H563-4CSG-5P6C</t>
  </si>
  <si>
    <t>F3KT-13R1-QFYK-R50U-31X8</t>
  </si>
  <si>
    <t>A07C-28I6-5B2K-937Y-2304</t>
  </si>
  <si>
    <t>6EP6-8S61-078D-FJM1-M336</t>
  </si>
  <si>
    <t>C037-MF64-D2KE-54EA-CGJS</t>
  </si>
  <si>
    <t>A7BP-4M3B-9IQS-7RX4-03GI</t>
  </si>
  <si>
    <t>TX58-VIUP-MLAF-IH17-Z10P</t>
  </si>
  <si>
    <t>7N37-FP8G-N64H-LT0I-0OPK</t>
  </si>
  <si>
    <t>0534-P3B3-6L7Z-AV11-5243</t>
  </si>
  <si>
    <t>XPW8-1F80-3T60-7N57-9004</t>
  </si>
  <si>
    <t>W4FM-WZST-J98V-SR6P-TAJW</t>
  </si>
  <si>
    <t>45QU-96C2-TA5U-7PU2-2M16</t>
  </si>
  <si>
    <t>QLOL-5477-2P8G-CD51-CV1T</t>
  </si>
  <si>
    <t>9H19-OO3C-0H04-28MI-AK1E</t>
  </si>
  <si>
    <t>62B3-4BU1-IR12-XXD6-PD71</t>
  </si>
  <si>
    <t>1F4L-P7O5-YG6F-08C5-22X4</t>
  </si>
  <si>
    <t>7114-0TNO-Q3FR-8CXG-7AU1</t>
  </si>
  <si>
    <t>N848-V6UR-F9W7-OQ17-8P8Z</t>
  </si>
  <si>
    <t>XNIT-8V4P-V530-M47J-TAZ2</t>
  </si>
  <si>
    <t>E28H-70UE-31ZN-7922-V0I1</t>
  </si>
  <si>
    <t>9672-80F0-25NC-F7B9-6SRO</t>
  </si>
  <si>
    <t>ER18-8TDK-DYW9-7Z8H-8DVW</t>
  </si>
  <si>
    <t>19CW-460F-MX0D-5XR6-C074</t>
  </si>
  <si>
    <t>5X09-6I6O-52WE-1YDJ-C6ON</t>
  </si>
  <si>
    <t>9MV7-JNUW-HL51-BNAO-XYM4</t>
  </si>
  <si>
    <t>G55A-5U34-0SW2-JBH1-V738</t>
  </si>
  <si>
    <t>3WF4-18HQ-C19V-43JE-C1DG</t>
  </si>
  <si>
    <t>1O83-3I6B-4BIS-NUV6-2GWS</t>
  </si>
  <si>
    <t>TPN7-8R82-3K89-2V88-P9L9</t>
  </si>
  <si>
    <t>TXF7-5N7X-6879-1G83-QE0B</t>
  </si>
  <si>
    <t>W01Z-F8LY-DGUS-9VV6-Z955</t>
  </si>
  <si>
    <t>4E4Z-0L08-45L6-R9BR-EY67</t>
  </si>
  <si>
    <t>1PQM-ZL8U-3W6O-T6C6-1Y9C</t>
  </si>
  <si>
    <t>EORG-1352-AGP8-9085-4Q96</t>
  </si>
  <si>
    <t>9980-IO84-8V6W-5B3U-LE98</t>
  </si>
  <si>
    <t>0270-Y87D-4W3H-4PY1-81DN</t>
  </si>
  <si>
    <t>C5S0-5FXC-39E6-009N-3L53</t>
  </si>
  <si>
    <t>RRA5-2MH3-1S62-K035-Q900</t>
  </si>
  <si>
    <t>EVL7-2PW5-7136-OTK0-87G2</t>
  </si>
  <si>
    <t>Y0J6-Q8DN-WNDN-HPMB-8835</t>
  </si>
  <si>
    <t>991M-2RVA-B0S0-799S-8NVI</t>
  </si>
  <si>
    <t>112G-W7OA-5R0C-G3Z7-KN65</t>
  </si>
  <si>
    <t>514O-LG63-TI99-VE38-3SRL</t>
  </si>
  <si>
    <t>JK66-6J85-92LM-8RT1-062C</t>
  </si>
  <si>
    <t>0650-G6QI-KUW5-Q704-GY5G</t>
  </si>
  <si>
    <t>8I0S-96QY-J5CU-869F-WRAZ</t>
  </si>
  <si>
    <t>7UIA-XZH3-JUE6-42X2-H4Y2</t>
  </si>
  <si>
    <t>GR71-KN9N-ZOYV-80M2-084J</t>
  </si>
  <si>
    <t>C3CS-7DVL-6E9J-LEXF-681H</t>
  </si>
  <si>
    <t>P5ZT-169A-UG00-9XUP-7112</t>
  </si>
  <si>
    <t>1V9D-IS8L-67I7-W199-95AZ</t>
  </si>
  <si>
    <t>D186-Y03X-39PM-W0LH-549X</t>
  </si>
  <si>
    <t>3509-262O-YQ18-8POZ-CW54</t>
  </si>
  <si>
    <t>AY94-23EK-FU5E-040H-4UK7</t>
  </si>
  <si>
    <t>IBV2-1OOH-6EA3-X39B-YU6J</t>
  </si>
  <si>
    <t>1387-7H5W-8ZA6-U777-DRQM</t>
  </si>
  <si>
    <t>F3J0-9P53-NB2Y-N6Z5-N7S2</t>
  </si>
  <si>
    <t>CF2V-IV1Y-NU43-0PZS-7E3U</t>
  </si>
  <si>
    <t>7Q0R-116U-79ON-N2U3-GVJV</t>
  </si>
  <si>
    <t>E03T-7IH0-202N-888E-358K</t>
  </si>
  <si>
    <t>9022-XFXP-160Y-O65E-OC90</t>
  </si>
  <si>
    <t>6O4K-09RN-E7IX-706S-Z8DH</t>
  </si>
  <si>
    <t>359L-59C8-NXZ7-9J94-Y5UJ</t>
  </si>
  <si>
    <t>CBE9-98E6-171B-UGQA-D65H</t>
  </si>
  <si>
    <t>2X3E-GJ64-TE4F-87TW-QIEV</t>
  </si>
  <si>
    <t>PDW2-YEH9-B1M5-VE16-D96F</t>
  </si>
  <si>
    <t>DDJT-XXBS-S7S7-RN25-OJ52</t>
  </si>
  <si>
    <t>9829-58Y1-87CV-ZU5F-S2P7</t>
  </si>
  <si>
    <t>U4KP-5Q88-2GK1-1M2U-JE0Q</t>
  </si>
  <si>
    <t>M247-N13W-4TBI-VIX6-JT25</t>
  </si>
  <si>
    <t>950D-VM9E-A958-2Q71-9N96</t>
  </si>
  <si>
    <t>S23W-462A-1QV0-71Q4-GV3C</t>
  </si>
  <si>
    <t>HMNH-165B-S3T4-5899-8KE2</t>
  </si>
  <si>
    <t>SSM7-8PJ4-R411-88H5-7WJ7</t>
  </si>
  <si>
    <t>VH07-L8X8-REX8-4OFK-P26K</t>
  </si>
  <si>
    <t>Y8NE-7267-CUZ9-YL01-5MJ1</t>
  </si>
  <si>
    <t>6S42-91YB-X4N9-BC14-XD5K</t>
  </si>
  <si>
    <t>G3TA-76S8-5A9W-53B0-BBA3</t>
  </si>
  <si>
    <t>K73W-5QN1-Z25X-20B7-7K45</t>
  </si>
  <si>
    <t>3ZG8-17M9-4UDV-R81Q-V328</t>
  </si>
  <si>
    <t>54WD-A69C-5L03-0GUY-A39L</t>
  </si>
  <si>
    <t>6ZH1-EBPD-1825-EACI-38J8</t>
  </si>
  <si>
    <t>DUMK-J7VC-7HVM-TR80-OVMP</t>
  </si>
  <si>
    <t>46LI-VO2R-ZF37-3989-X515</t>
  </si>
  <si>
    <t>J6YC-W124-Y9Q8-JQ44-UDLS</t>
  </si>
  <si>
    <t>0LJ2-RFWR-J5Q4-463K-12V5</t>
  </si>
  <si>
    <t>6EB0-MLUR-91S8-AN26-IK03</t>
  </si>
  <si>
    <t>6MXA-G27B-34P1-C1G2-C6P9</t>
  </si>
  <si>
    <t>UAN0-1N76-5I1B-0193-CQ05</t>
  </si>
  <si>
    <t>0IU9-2556-VHIX-Y7QH-Y5IY</t>
  </si>
  <si>
    <t>48EH-945X-57Q6-QW31-0B95</t>
  </si>
  <si>
    <t>80G5-5388-1GJU-KE12-FEH2</t>
  </si>
  <si>
    <t>0QN0-YNMQ-Z6KF-161I-QOK3</t>
  </si>
  <si>
    <t>H08M-QJRL-W4KV-2QY1-52HX</t>
  </si>
  <si>
    <t>4204-7NG5-28AX-9Z9C-FI12</t>
  </si>
  <si>
    <t>8KS0-N526-4ZE9-474M-PPM7</t>
  </si>
  <si>
    <t>3Q52-2EPL-8J79-TXL6-VN9Z</t>
  </si>
  <si>
    <t>9K9D-7N2I-HM77-Q93Y-PIEL</t>
  </si>
  <si>
    <t>66UJ-62OQ-Q6K7-37QQ-95X5</t>
  </si>
  <si>
    <t>QYFI-17LX-11AL-0YL3-6Q8Y</t>
  </si>
  <si>
    <t>YC41-23P0-24G3-RVQU-SNAB</t>
  </si>
  <si>
    <t>3QDC-2774-E5MR-XJ5F-R08A</t>
  </si>
  <si>
    <t>CFD0-H9RZ-AK8H-P3VO-SRQC</t>
  </si>
  <si>
    <t>RH25-8QO5-UL3J-661Q-XZLY</t>
  </si>
  <si>
    <t>4JDX-NBBP-FE99-340A-2L5K</t>
  </si>
  <si>
    <t>0Q70-J9W3-WCW8-933I-0WIC</t>
  </si>
  <si>
    <t>96J4-AGC3-Z0TE-30BF-R4NH</t>
  </si>
  <si>
    <t>4LEQ-SR92-ZW1A-59B9-HF8J</t>
  </si>
  <si>
    <t>2WC9-G21P-EUGO-S9J7-ZCCD</t>
  </si>
  <si>
    <t>YS81-PA4E-G14F-RNV2-05XS</t>
  </si>
  <si>
    <t>5YXW-D846-M83W-781D-IO53</t>
  </si>
  <si>
    <t>4T16-U75I-XEH3-O3G9-J0S9</t>
  </si>
  <si>
    <t>470E-3CM6-6N8F-933F-XVK6</t>
  </si>
  <si>
    <t>3025-B5DY-85LF-7U10-J98D</t>
  </si>
  <si>
    <t>85OR-2BL5-S7BX-W5W4-95S2</t>
  </si>
  <si>
    <t>AL2E-E044-34J8-251S-44P3</t>
  </si>
  <si>
    <t>X76G-Y6R7-XPH5-8PH3-KQ63</t>
  </si>
  <si>
    <t>ALR3-69DF-2TL3-QNUZ-A0V1</t>
  </si>
  <si>
    <t>040X-Q879-JDWY-2993-95X4</t>
  </si>
  <si>
    <t>NE4J-362E-38KG-G77Z-SY52</t>
  </si>
  <si>
    <t>XIX9-2167-0633-7565-P90F</t>
  </si>
  <si>
    <t>ZA19-2N6Z-4S98-L4K8-9NM5</t>
  </si>
  <si>
    <t>X005-6019-B8LO-F38X-X40B</t>
  </si>
  <si>
    <t>Q8Z7-6BDK-3YK8-QWM7-9869</t>
  </si>
  <si>
    <t>3298-L450-02R8-1GJQ-FEC0</t>
  </si>
  <si>
    <t>08FK-8S75-ZKM2-T6CM-C7O7</t>
  </si>
  <si>
    <t>61HO-408G-3DEE-X6V8-2N86</t>
  </si>
  <si>
    <t>JER0-2N3E-DASS-I111-HBI2</t>
  </si>
  <si>
    <t>486B-K1M5-66XA-T6P6-6DGI</t>
  </si>
  <si>
    <t>9Q6L-77GV-O7H3-F392-1195</t>
  </si>
  <si>
    <t>P84F-EKVO-WKB8-PD18-4ENP</t>
  </si>
  <si>
    <t>TX0V-H5ZD-832O-K0SE-EG45</t>
  </si>
  <si>
    <t>0UF9-CZN4-E8OF-H2N1-YQG5</t>
  </si>
  <si>
    <t>O8N6-36TM-4CR5-31J6-H3BW</t>
  </si>
  <si>
    <t>K5Q3-Y8QA-51OT-9O7Z-WE9T</t>
  </si>
  <si>
    <t>9NFK-8FKR-A5U8-4KEK-2Q6K</t>
  </si>
  <si>
    <t>4K0T-88IC-L47C-P88Y-9241</t>
  </si>
  <si>
    <t>GZ43-2HME-D9HO-SU1V-U7J2</t>
  </si>
  <si>
    <t>YN93-N375-5589-5Q8H-A343</t>
  </si>
  <si>
    <t>J244-JJF5-8D4F-Z065-T3YY</t>
  </si>
  <si>
    <t>E78S-X4QL-73C9-9480-JPS1</t>
  </si>
  <si>
    <t>RVBS-3156-TTP8-86W5-5NW6</t>
  </si>
  <si>
    <t>Y1WF-7W1E-M0D9-6W02-GMAN</t>
  </si>
  <si>
    <t>091S-7126-DF93-04D8-7B94</t>
  </si>
  <si>
    <t>10N0-D4P7-7160-9T92-70I4</t>
  </si>
  <si>
    <t>55JM-2D5E-1Z4Y-4YTR-E33M</t>
  </si>
  <si>
    <t>GQ3Q-1GLK-ADN6-09K6-9N52</t>
  </si>
  <si>
    <t>A36N-S1QH-YI05-A53S-EKA4</t>
  </si>
  <si>
    <t>F914-711H-MQAX-1Y32-72HA</t>
  </si>
  <si>
    <t>U85Q-87BV-XT1V-73IZ-LO5I</t>
  </si>
  <si>
    <t>U64U-F65A-9D5N-5994-40N3</t>
  </si>
  <si>
    <t>857S-UZ52-SJ89-J3CE-7Q7X</t>
  </si>
  <si>
    <t>77F6-Z05H-7036-5XNJ-B671</t>
  </si>
  <si>
    <t>IHCN-Q47D-67L7-I12H-W3WJ</t>
  </si>
  <si>
    <t>HPER-4HU9-Y10J-6V94-L793</t>
  </si>
  <si>
    <t>2748-K4O4-4Y75-8W82-6C07</t>
  </si>
  <si>
    <t>564T-9RBY-A765-U90W-MNXL</t>
  </si>
  <si>
    <t>35D5-1K39-Z658-2080-NFCJ</t>
  </si>
  <si>
    <t>1V8I-P2M0-ZNEE-434M-433J</t>
  </si>
  <si>
    <t>PI8Y-I5HL-6WPB-1JM1-V1H0</t>
  </si>
  <si>
    <t>EV7B-LXW5-XWOP-S79Z-5QI4</t>
  </si>
  <si>
    <t>JPDY-DS73-Z9R2-3529-879T</t>
  </si>
  <si>
    <t>FF6D-47P6-5X6J-0ICA-PF0R</t>
  </si>
  <si>
    <t>7161-AJ37-E74Q-MJ13-9N4P</t>
  </si>
  <si>
    <t>T2I9-DTE0-T88H-Z1V3-BVI4</t>
  </si>
  <si>
    <t>1R3Y-1A45-SIPC-2073-52E0</t>
  </si>
  <si>
    <t>24T6-U3D4-0OZ0-DM62-1Y7L</t>
  </si>
  <si>
    <t>D86F-9U02-U0EI-I06R-02CX</t>
  </si>
  <si>
    <t>66T2-50HB-KUOZ-2TQL-2151</t>
  </si>
  <si>
    <t>7977-3H4U-9DS6-I1XC-37O2</t>
  </si>
  <si>
    <t>CSZK-M6L4-26XU-SKI8-2S6X</t>
  </si>
  <si>
    <t>4SYO-BW7R-9R13-F841-874Z</t>
  </si>
  <si>
    <t>518I-400C-T241-57LS-298Q</t>
  </si>
  <si>
    <t>UM78-9HY2-UF7E-NZV1-8Z3T</t>
  </si>
  <si>
    <t>B9EW-EEB7-OJ5O-42T9-4I15</t>
  </si>
  <si>
    <t>W26A-2R34-7E98-8VS9-4645</t>
  </si>
  <si>
    <t>D9W3-5O3S-5659-868V-59M3</t>
  </si>
  <si>
    <t>OT3V-V3I8-09JV-4Y44-U866</t>
  </si>
  <si>
    <t>6A93-87DU-Z841-4C2N-7RBO</t>
  </si>
  <si>
    <t>8MNI-99WA-5780-479O-9ZA4</t>
  </si>
  <si>
    <t>J8P3-5921-701E-CAE6-7XN4</t>
  </si>
  <si>
    <t>E9MD-6V5F-5LR1-H7TI-BYH4</t>
  </si>
  <si>
    <t>385W-GM17-G3UM-QEK0-135O</t>
  </si>
  <si>
    <t>C52T-3540-02J6-5N62-0R91</t>
  </si>
  <si>
    <t>4HY9-ZQFX-9T8G-HY66-0N69</t>
  </si>
  <si>
    <t>18I0-H9M5-5U5U-G8AZ-UQRE</t>
  </si>
  <si>
    <t>F0VR-028Q-21Q7-94EY-9OB9</t>
  </si>
  <si>
    <t>9B77-PX6Y-8R16-FEMV-J761</t>
  </si>
  <si>
    <t>2I7J-39HK-92LW-YB74-1DM3</t>
  </si>
  <si>
    <t>685U-5TQ5-M902-9WP9-1YA9</t>
  </si>
  <si>
    <t>70FK-0QL5-P2IM-UMNC-S186</t>
  </si>
  <si>
    <t>2W40-QK1A-K5GO-10X3-IL7E</t>
  </si>
  <si>
    <t>FL51-38SA-TPO8-BBJA-4OV6</t>
  </si>
  <si>
    <t>N38V-13FU-DMZ7-9Z72-V16L</t>
  </si>
  <si>
    <t>S3OJ-1MOR-4I00-EC4U-15HL</t>
  </si>
  <si>
    <t>G4Z4-MAEJ-P90J-M1HN-2ZGA</t>
  </si>
  <si>
    <t>OHO7-O5X6-9826-84I4-JK50</t>
  </si>
  <si>
    <t>R782-DN4D-75V6-90IH-Y210</t>
  </si>
  <si>
    <t>83V6-GKHT-MLWH-NZ6J-0613</t>
  </si>
  <si>
    <t>PH1E-QKP3-YA40-R94N-X185</t>
  </si>
  <si>
    <t>K4A9-E8CW-U73Y-4P1M-1AJ4</t>
  </si>
  <si>
    <t>69S8-XMK8-0S5F-QWZU-61XV</t>
  </si>
  <si>
    <t>5BVD-84AX-902W-O1LU-J789</t>
  </si>
  <si>
    <t>3453-SV07-U7IG-6948-TWLE</t>
  </si>
  <si>
    <t>1CK7-1EGS-20HR-022H-0T21</t>
  </si>
  <si>
    <t>9HO8-6Y93-QN63-MTAU-IR91</t>
  </si>
  <si>
    <t>Z1U7-3FY4-80TP-0007-DJP9</t>
  </si>
  <si>
    <t>9AUJ-673F-377S-PFWH-D258</t>
  </si>
  <si>
    <t>3J0K-LZ93-CA28-G50U-SWUH</t>
  </si>
  <si>
    <t>S833-H8C7-38P7-N221-7H2X</t>
  </si>
  <si>
    <t>42VV-TP1W-U3U4-Y23W-RF51</t>
  </si>
  <si>
    <t>R7EH-B7JA-5CGZ-0P7X-GB5A</t>
  </si>
  <si>
    <t>YC28-M4KK-VKG2-OYA5-660N</t>
  </si>
  <si>
    <t>063H-AP5U-UMZC-DC52-2A1Q</t>
  </si>
  <si>
    <t>9C64-9364-7NDE-4EP7-DBKM</t>
  </si>
  <si>
    <t>OXH9-S25Q-79L9-PH3B-GLBH</t>
  </si>
  <si>
    <t>9P3Q-Q11M-87Y3-14RB-A253</t>
  </si>
  <si>
    <t>EI9F-15FQ-6JX3-038O-A17G</t>
  </si>
  <si>
    <t>4B63-65YR-72N4-Q461-BGO1</t>
  </si>
  <si>
    <t>J9X1-1UZ8-J0T0-80K0-2IU5</t>
  </si>
  <si>
    <t>2J6Q-7OZR-1R2V-9Y50-3DS3</t>
  </si>
  <si>
    <t>9WIE-6368-GZCW-DA27-7339</t>
  </si>
  <si>
    <t>A420-NA05-ZMA4-IEQB-4Q8P</t>
  </si>
  <si>
    <t>EX2G-TEY8-6WRI-4N83-D02C</t>
  </si>
  <si>
    <t>J9XS-5PDK-7XLC-77P5-Q20M</t>
  </si>
  <si>
    <t>ZN66-HKH7-3RB0-9BIQ-M96Z</t>
  </si>
  <si>
    <t>AW6O-FWPR-5L10-O7U0-T40Y</t>
  </si>
  <si>
    <t>6MF9-74P8-6Z4D-AV05-ZBKX</t>
  </si>
  <si>
    <t>IO21-YHO2-197Y-TE73-6WJ9</t>
  </si>
  <si>
    <t>KWPL-58PP-BQBQ-5194-119U</t>
  </si>
  <si>
    <t>FQ1Q-ED1N-318F-4YQ5-94B1</t>
  </si>
  <si>
    <t>U3VY-YTA6-648K-F34N-33U3</t>
  </si>
  <si>
    <t>KT93-8P9Y-114O-Q3EB-TOP8</t>
  </si>
  <si>
    <t>YV58-5509-3QCE-9C2Q-RM1F</t>
  </si>
  <si>
    <t>E2E7-8845-9FMM-5O3X-9U59</t>
  </si>
  <si>
    <t>FJOC-0N86-354O-DNHF-5705</t>
  </si>
  <si>
    <t>L40D-6G9Y-8N50-5XQJ-2669</t>
  </si>
  <si>
    <t>MXI8-J035-X72T-AEZ3-604M</t>
  </si>
  <si>
    <t>5260-99LA-H6ZA-6E22-N1VQ</t>
  </si>
  <si>
    <t>2AMA-MX7Q-D52F-33B7-CIJ9</t>
  </si>
  <si>
    <t>044T-GFCG-77W3-037E-QG70</t>
  </si>
  <si>
    <t>1KU8-I7GM-4J86-4R4H-5826</t>
  </si>
  <si>
    <t>T1GQ-VT48-GDC1-88PU-67H6</t>
  </si>
  <si>
    <t>3A4L-M8CY-VR5Z-GV5Z-4A4Z</t>
  </si>
  <si>
    <t>VSUB-W1V5-6G52-GDL8-0FDQ</t>
  </si>
  <si>
    <t>BZ18-9U0W-HL0N-0V1F-1QP9</t>
  </si>
  <si>
    <t>Q101-4F37-0188-0TV4-AYB0</t>
  </si>
  <si>
    <t>X52S-5PY5-VD7S-M0J2-O2X3</t>
  </si>
  <si>
    <t>59T7-S7M6-C4YW-SG22-270G</t>
  </si>
  <si>
    <t>5399-DJ8Z-65IS-3RNI-7US7</t>
  </si>
  <si>
    <t>56O9-6C7Y-Q5KB-7WS1-5EL5</t>
  </si>
  <si>
    <t>YJY4-5727-K573-T1H6-LOWA</t>
  </si>
  <si>
    <t>5R4M-741P-1PJ5-23A4-7Y34</t>
  </si>
  <si>
    <t>K3X2-X844-J5TU-B16S-P771</t>
  </si>
  <si>
    <t>E2Z7-WSWV-UR5A-61RM-9FJ3</t>
  </si>
  <si>
    <t>MQW0-90ST-HAN1-9J9E-T3X2</t>
  </si>
  <si>
    <t>L79J-SL45-U0YP-1SO8-4HC7</t>
  </si>
  <si>
    <t>5T2D-85YJ-647L-V09J-IR9X</t>
  </si>
  <si>
    <t>ZYZ2-68Q3-353F-22V1-J7PP</t>
  </si>
  <si>
    <t>3G74-RN8N-S250-KG1S-D23M</t>
  </si>
  <si>
    <t>3626-85F7-P881-DS8E-395E</t>
  </si>
  <si>
    <t>19ZK-QP5L-30VD-F8I8-9230</t>
  </si>
  <si>
    <t>4D8X-UFT7-FD26-8HL4-5DCB</t>
  </si>
  <si>
    <t>K838-3TZ3-091Q-GD89-10U2</t>
  </si>
  <si>
    <t>Y27Q-56XL-315H-8832-M2P1</t>
  </si>
  <si>
    <t>376W-W647-94FJ-6005-819X</t>
  </si>
  <si>
    <t>W272-2CWI-979B-4993-RB21</t>
  </si>
  <si>
    <t>IJ20-GK64-CH3L-KP71-MJ5P</t>
  </si>
  <si>
    <t>K510-55T0-B5R2-R52X-6D35</t>
  </si>
  <si>
    <t>WGA5-3553-B1LP-8H9O-K0P9</t>
  </si>
  <si>
    <t>400I-5709-30PP-8ER5-R2BH</t>
  </si>
  <si>
    <t>GLZ2-TLEI-HWJY-F8N0-05H3</t>
  </si>
  <si>
    <t>03J3-B1TK-08T8-72N2-G24Z</t>
  </si>
  <si>
    <t>HO3N-7OAC-7WC4-2184-72J1</t>
  </si>
  <si>
    <t>7U50-9663-69TZ-4064-XE22</t>
  </si>
  <si>
    <t>199K-X2IK-VTYJ-0VF5-799P</t>
  </si>
  <si>
    <t>58QZ-Y1ON-7XIT-VCMW-8CAD</t>
  </si>
  <si>
    <t>UE02-2UY8-V85K-UQ4N-WDM7</t>
  </si>
  <si>
    <t>HKJ7-EJ8P-8230-0346-L80A</t>
  </si>
  <si>
    <t>547E-6824-NM5I-JJ91-A9N6</t>
  </si>
  <si>
    <t>C130-MZ2H-QMX6-49WU-5CM6</t>
  </si>
  <si>
    <t>EJ02-3CQ6-V846-M470-Y832</t>
  </si>
  <si>
    <t>94T6-P9UP-VA8Y-3481-A42D</t>
  </si>
  <si>
    <t>53O8-9OYE-F89W-MR0Z-SNY7</t>
  </si>
  <si>
    <t>71QS-4461-EGA2-PL2U-68T4</t>
  </si>
  <si>
    <t>FFOI-U1A8-ZT4D-93U5-UHK7</t>
  </si>
  <si>
    <t>6U20-NBK8-JEG8-80WB-F33H</t>
  </si>
  <si>
    <t>PU37-L356-O340-4C45-BYW5</t>
  </si>
  <si>
    <t>8D73-0Z5W-C195-WSN4-6357</t>
  </si>
  <si>
    <t>WAT4-U060-0WGT-DCP0-3W6O</t>
  </si>
  <si>
    <t>59PO-1F8Y-79K0-BEE1-396I</t>
  </si>
  <si>
    <t>G28S-AR1D-UO5H-1M8Z-ODSC</t>
  </si>
  <si>
    <t>202F-G64W-W5KM-T171-LL05</t>
  </si>
  <si>
    <t>U72L-88MA-HI4I-ENK3-8D0B</t>
  </si>
  <si>
    <t>CIK1-T5Q8-9269-64NG-97OV</t>
  </si>
  <si>
    <t>R368-8N14-0060-58F6-P7MY</t>
  </si>
  <si>
    <t>BXWI-1O75-3G1G-AM17-9VR4</t>
  </si>
  <si>
    <t>9L40-UNNO-H766-9XJN-YF9B</t>
  </si>
  <si>
    <t>0RFY-TB13-3FMP-189L-7IH6</t>
  </si>
  <si>
    <t>7Z12-CL0P-53K3-5I5A-5P38</t>
  </si>
  <si>
    <t>3171-X7R7-80AQ-I24U-TMY0</t>
  </si>
  <si>
    <t>4S75-Q6TC-9VFT-682C-B9L8</t>
  </si>
  <si>
    <t>4E3Y-F192-9695-ZY9T-IE0M</t>
  </si>
  <si>
    <t>AA77-MD3A-N650-HWD1-X262</t>
  </si>
  <si>
    <t>SF02-O098-ROW7-JAIT-B1TR</t>
  </si>
  <si>
    <t>B63A-5COZ-PRIZ-HES6-KM4O</t>
  </si>
  <si>
    <t>M36Z-I37Y-1HS0-T1FD-81LK</t>
  </si>
  <si>
    <t>5VBO-7243-CRU9-O876-48U7</t>
  </si>
  <si>
    <t>EBYY-3202-2RN1-K0E9-8Y54</t>
  </si>
  <si>
    <t>0676-B2S8-2A4C-YO40-T2UD</t>
  </si>
  <si>
    <t>L02S-Y503-37B0-FS71-6AYA</t>
  </si>
  <si>
    <t>E98X-S85K-TNI3-78VQ-A89D</t>
  </si>
  <si>
    <t>D8MC-FWN8-73EF-P1S2-9L6P</t>
  </si>
  <si>
    <t>6EJB-1MO4-3Y7U-5PC1-FUME</t>
  </si>
  <si>
    <t>V087-73WC-FIT2-1CNF-1784</t>
  </si>
  <si>
    <t>E58V-DWK3-D2J6-19AZ-EO8N</t>
  </si>
  <si>
    <t>LJ1T-430Y-J32L-I300-R83J</t>
  </si>
  <si>
    <t>5771-1116-HH4V-6C6I-9NC6</t>
  </si>
  <si>
    <t>40GE-1KI4-14WW-L57I-L558</t>
  </si>
  <si>
    <t>S7EZ-NFU4-P6E0-FA4B-2T2T</t>
  </si>
  <si>
    <t>9ICB-ZDWV-I114-3M1Y-T26L</t>
  </si>
  <si>
    <t>D9HD-UG20-UBV3-1EX5-YS38</t>
  </si>
  <si>
    <t>8O40-FG1Z-56XF-937N-8A9K</t>
  </si>
  <si>
    <t>IQO1-U640-D1F3-85RB-I8T6</t>
  </si>
  <si>
    <t>MP47-SHVF-A9PX-0WX0-953B</t>
  </si>
  <si>
    <t>J278-YWFG-DU3Q-LQ50-U710</t>
  </si>
  <si>
    <t>1T4B-8K34-A1DU-M865-H6V3</t>
  </si>
  <si>
    <t>HQ6A-4JDH-SJ8J-L950-R7SM</t>
  </si>
  <si>
    <t>9K73-ELWK-ZG3D-VLI4-HNZ8</t>
  </si>
  <si>
    <t>19TE-BLO4-L681-7ND1-PI15</t>
  </si>
  <si>
    <t>18G8-M9EI-6B2H-LPH5-F0K6</t>
  </si>
  <si>
    <t>XIQ9-9S3S-T4VX-46Q2-CU0N</t>
  </si>
  <si>
    <t>7V8D-24TT-E8F0-178T-H3W8</t>
  </si>
  <si>
    <t>N90S-30L8-O6BC-M6W1-4VZ0</t>
  </si>
  <si>
    <t>G7ZY-O610-MI28-U5V2-6C0A</t>
  </si>
  <si>
    <t>G9S7-9OEY-J5HL-6N29-7826</t>
  </si>
  <si>
    <t>66DU-AEEC-0YFF-00UF-V1IJ</t>
  </si>
  <si>
    <t>M644-5OA6-0EX0-8Q4A-477B</t>
  </si>
  <si>
    <t>VHO7-Y0ZB-GM35-20TU-BK75</t>
  </si>
  <si>
    <t>U88F-U14L-N07F-M61A-7D2E</t>
  </si>
  <si>
    <t>8HDH-7KQJ-1J1Q-50FJ-816U</t>
  </si>
  <si>
    <t>YSQB-YPW2-BT7T-C4XY-SVK3</t>
  </si>
  <si>
    <t>037Z-AR95-2J02-Z3FS-GA03</t>
  </si>
  <si>
    <t>LGMF-GS68-E6A8-C481-361P</t>
  </si>
  <si>
    <t>48OY-N2ON-JA1W-8VTN-32U5</t>
  </si>
  <si>
    <t>628K-U2C8-0645-N72E-3407</t>
  </si>
  <si>
    <t>L0JQ-07CI-86H8-38AQ-ILS7</t>
  </si>
  <si>
    <t>6PN9-SI6P-Q7TU-6UO9-H7LW</t>
  </si>
  <si>
    <t>8FAK-5W0R-0M56-708Z-I212</t>
  </si>
  <si>
    <t>5FE1-8HGE-CK15-8NFG-AKIO</t>
  </si>
  <si>
    <t>7NGT-25S7-FV29-E894-L4OQ</t>
  </si>
  <si>
    <t>9N5N-922V-182K-5404-8TT7</t>
  </si>
  <si>
    <t>99CW-WSL0-X19Z-GYR3-S142</t>
  </si>
  <si>
    <t>V63U-X182-N19S-TJ6R-01ZG</t>
  </si>
  <si>
    <t>MK5G-JYFF-749H-9L8J-O4Q4</t>
  </si>
  <si>
    <t>5ON0-EIP0-RR4W-2K58-6441</t>
  </si>
  <si>
    <t>6F7L-B5Q6-13T5-875F-3AVU</t>
  </si>
  <si>
    <t>2THC-DD01-UWUY-C19G-370N</t>
  </si>
  <si>
    <t>OG1E-H6S9-5273-73ET-RJ4X</t>
  </si>
  <si>
    <t>AQ3L-ZVK7-5GVL-D447-R6A0</t>
  </si>
  <si>
    <t>XY64-V98J-24BH-5CZ1-NJ1O</t>
  </si>
  <si>
    <t>R822-BW09-86JI-77O7-9VK1</t>
  </si>
  <si>
    <t>J694-26G5-28VL-2M98-2RJY</t>
  </si>
  <si>
    <t>IUDH-T9C2-HF38-R8Y1-35SX</t>
  </si>
  <si>
    <t>307Z-2800-8440-U8B1-T377</t>
  </si>
  <si>
    <t>VWIO-B32Z-622G-SZ55-06J1</t>
  </si>
  <si>
    <t>COW1-7746-VB0J-21C6-2I30</t>
  </si>
  <si>
    <t>4Z9T-A2TQ-45HC-CVR4-WQGG</t>
  </si>
  <si>
    <t>74EX-1O5R-LN6I-C695-38UT</t>
  </si>
  <si>
    <t>9D5W-RH4O-6L5U-9S5E-97IV</t>
  </si>
  <si>
    <t>W32D-889P-SUMQ-7BKV-T8C7</t>
  </si>
  <si>
    <t>4036-R2RD-FYM2-26F8-2T4H</t>
  </si>
  <si>
    <t>38LL-L560-XR5Y-O9ZZ-3435</t>
  </si>
  <si>
    <t>Z0M9-FG37-XBNE-WR87-JUMH</t>
  </si>
  <si>
    <t>RSNB-I4LN-5VWK-Z91P-XP4E</t>
  </si>
  <si>
    <t>H868-5QS9-FPU1-0F2N-7386</t>
  </si>
  <si>
    <t>RS88-YP8C-M308-63TP-9Q2O</t>
  </si>
  <si>
    <t>8RK9-MOM8-UL3G-RB4G-2T06</t>
  </si>
  <si>
    <t>2I8O-GNQ9-5811-7P44-29V9</t>
  </si>
  <si>
    <t>9LMI-X1M2-6A98-64ZE-K841</t>
  </si>
  <si>
    <t>84SZ-7SLR-T452-X72F-EBTE</t>
  </si>
  <si>
    <t>B951-YOBJ-699B-5XOO-Y576</t>
  </si>
  <si>
    <t>A3RF-051X-LNTI-084R-X30X</t>
  </si>
  <si>
    <t>U545-XO6J-Q60B-7GX7-1UCK</t>
  </si>
  <si>
    <t>C443-3GXO-H887-Z235-U481</t>
  </si>
  <si>
    <t>3Q86-996R-2TWS-R40L-2Y6K</t>
  </si>
  <si>
    <t>6CQT-L722-7C0G-1782-92Y5</t>
  </si>
  <si>
    <t>X903-M88H-INK1-415B-D702</t>
  </si>
  <si>
    <t>3GJ5-5264-QF42-5N90-YQ3N</t>
  </si>
  <si>
    <t>1HQ4-TNO3-289D-5345-INUK</t>
  </si>
  <si>
    <t>0348-LX07-978D-4R6H-AT7H</t>
  </si>
  <si>
    <t>9A8A-KE04-C33X-3VNS-QP8B</t>
  </si>
  <si>
    <t>P30X-AJR8-9RN4-53OB-5807</t>
  </si>
  <si>
    <t>TW89-69LS-297N-J7D8-111F</t>
  </si>
  <si>
    <t>5489-0350-Q6AQ-5325-0425</t>
  </si>
  <si>
    <t>61D8-7I91-RY6U-1583-V37U</t>
  </si>
  <si>
    <t>231I-8J57-Z44J-5QL3-L986</t>
  </si>
  <si>
    <t>69JZ-91JG-VP72-6YG0-KE04</t>
  </si>
  <si>
    <t>4GAU-5F2A-0MC1-O82W-756Z</t>
  </si>
  <si>
    <t>992E-K138-0DMX-QBZ0-58W3</t>
  </si>
  <si>
    <t>E25E-3GZ9-ASAX-9OC4-5W03</t>
  </si>
  <si>
    <t>Q1RK-1IY5-O375-A0I6-N866</t>
  </si>
  <si>
    <t>329S-C4F1-OJ45-SLC6-07B9</t>
  </si>
  <si>
    <t>G0XN-SS5Z-N1VY-3L79-7E7E</t>
  </si>
  <si>
    <t>F43Y-M7BB-L95K-E485-2D70</t>
  </si>
  <si>
    <t>R38H-TAC3-4A94-58BD-E137</t>
  </si>
  <si>
    <t>3DEL-9PYG-7J0S-QQT4-B5T4</t>
  </si>
  <si>
    <t>E841-N62X-ID18-6841-P0GY</t>
  </si>
  <si>
    <t>BZ36-51X5-9HQ4-H33D-25C5</t>
  </si>
  <si>
    <t>6CQM-7852-9207-L5SR-408I</t>
  </si>
  <si>
    <t>JRD3-9S9Z-W9BU-4ZW4-BL75</t>
  </si>
  <si>
    <t>83MC-TLPF-FST7-76N0-TJM7</t>
  </si>
  <si>
    <t>NMWS-5ZF9-5C88-W5Z1-P7O6</t>
  </si>
  <si>
    <t>890F-ZYAJ-671G-R0JK-13FC</t>
  </si>
  <si>
    <t>A3VH-2268-YV10-167V-40Q8</t>
  </si>
  <si>
    <t>AOXU-G0F8-2XZX-103V-D06Q</t>
  </si>
  <si>
    <t>F72H-T21Y-ZRRP-AIY6-9K56</t>
  </si>
  <si>
    <t>5Y2F-5BE5-U7KO-ZI3P-Y561</t>
  </si>
  <si>
    <t>9B40-2FAX-86O7-R5A1-CI1G</t>
  </si>
  <si>
    <t>PZD3-92ZD-M96X-HQYI-02MJ</t>
  </si>
  <si>
    <t>H27Y-79EO-U7I6-0F84-2O8K</t>
  </si>
  <si>
    <t>96AC-YZ44-2CW3-7T49-S441</t>
  </si>
  <si>
    <t>A5I4-N7UQ-8OES-M636-D64B</t>
  </si>
  <si>
    <t>6ONI-UI35-855L-74F1-4UB7</t>
  </si>
  <si>
    <t>5YWG-JUL6-U9E5-61MB-J3V8</t>
  </si>
  <si>
    <t>62Z1-DXG8-7PK1-BBT0-0G3B</t>
  </si>
  <si>
    <t>X8QO-0OEU-0VP4-L282-C374</t>
  </si>
  <si>
    <t>6P2I-8DD0-4PY4-5K45-8373</t>
  </si>
  <si>
    <t>H473-NEN0-R081-9F5V-43OZ</t>
  </si>
  <si>
    <t>6855-0I34-6S50-23Q3-274P</t>
  </si>
  <si>
    <t>I0OW-9KO3-160Y-3K6K-L865</t>
  </si>
  <si>
    <t>5Q4K-E34L-XH8X-G58N-9SKT</t>
  </si>
  <si>
    <t>PE72-30P8-29ZE-VZ33-0LUR</t>
  </si>
  <si>
    <t>A59V-NJ44-8187-88P6-111E</t>
  </si>
  <si>
    <t>B1LD-N9L4-4L21-ED1Y-CKAH</t>
  </si>
  <si>
    <t>2W93-P752-2W53-L29X-7DN3</t>
  </si>
  <si>
    <t>4LWF-91GV-79JM-43FD-KLWF</t>
  </si>
  <si>
    <t>Y6V9-MD61-A1RS-3S9Z-O541</t>
  </si>
  <si>
    <t>SYG2-Q4XW-X584-W703-23EQ</t>
  </si>
  <si>
    <t>E3Q9-NUJV-F0S3-L426-099A</t>
  </si>
  <si>
    <t>4EB3-X055-II2Z-12HJ-L2UC</t>
  </si>
  <si>
    <t>R488-KF69-RT18-69FG-2T7F</t>
  </si>
  <si>
    <t>W186-1N0M-DFUJ-J0Y6-MA9T</t>
  </si>
  <si>
    <t>9W69-5L6H-1GY6-W8KQ-3984</t>
  </si>
  <si>
    <t>YQU6-33MT-71X6-CD06-09J7</t>
  </si>
  <si>
    <t>0ALM-X37N-ZB81-GQ55-796T</t>
  </si>
  <si>
    <t>EZ6Q-4WYP-6SG7-KGYX-E0W0</t>
  </si>
  <si>
    <t>5V9O-SDDO-H3G5-9C42-C87M</t>
  </si>
  <si>
    <t>G14U-FA70-5AFK-99B1-6RHR</t>
  </si>
  <si>
    <t>598W-8LBY-159K-TNX3-H71E</t>
  </si>
  <si>
    <t>7P3Q-M860-E0BD-3170-0G1K</t>
  </si>
  <si>
    <t>7QM4-708G-5R2Z-2SVA-0R0M</t>
  </si>
  <si>
    <t>XVZJ-6304-70D1-P491-U7J0</t>
  </si>
  <si>
    <t>67Y7-J7O0-UX4Y-WN1O-185Y</t>
  </si>
  <si>
    <t>66QE-P7MJ-0THY-DXV0-770M</t>
  </si>
  <si>
    <t>623J-17F1-13SN-4076-TVG5</t>
  </si>
  <si>
    <t>NGF5-NCWK-701L-O00P-0C95</t>
  </si>
  <si>
    <t>1D98-K72N-C181-A086-9MOZ</t>
  </si>
  <si>
    <t>FKS2-ESTG-K62Y-V1DU-8SI8</t>
  </si>
  <si>
    <t>V5Y4-775Q-PDA8-8G86-P4P3</t>
  </si>
  <si>
    <t>08I4-5C7X-8UO8-72S9-6RI7</t>
  </si>
  <si>
    <t>VR6R-CSA9-YO1U-8QL5-1EX6</t>
  </si>
  <si>
    <t>TL7U-63ML-1XLV-44H7-3UQF</t>
  </si>
  <si>
    <t>4J6I-K7N4-DZ85-G005-0Y9T</t>
  </si>
  <si>
    <t>97EC-0Q1Y-68NQ-779W-OB9Y</t>
  </si>
  <si>
    <t>DL48-58Y1-075U-5R9R-XQ7W</t>
  </si>
  <si>
    <t>4W8P-RAEG-L537-S2G4-1964</t>
  </si>
  <si>
    <t>T71M-AX46-L174-16RU-0W34</t>
  </si>
  <si>
    <t>10O8-9185-528D-45M6-5DEE</t>
  </si>
  <si>
    <t>3929-F007-19D8-2O91-4NVG</t>
  </si>
  <si>
    <t>85T1-657U-J282-A7F7-S08S</t>
  </si>
  <si>
    <t>NE21-2Z27-DWOH-OIG1-S7UY</t>
  </si>
  <si>
    <t>Y570-NJUS-3JLN-44ST-LXC1</t>
  </si>
  <si>
    <t>KXT7-185C-C4WK-QATK-7SA8</t>
  </si>
  <si>
    <t>49T9-71XL-0PS0-A6M4-GZBP</t>
  </si>
  <si>
    <t>6V5G-8AIF-6583-JM72-92IH</t>
  </si>
  <si>
    <t>76Z8-90S2-9TVN-54B9-S3T1</t>
  </si>
  <si>
    <t>NMA7-5OF1-8Q0R-IO7J-YHU4</t>
  </si>
  <si>
    <t>S4S8-36FJ-00E6-R6U9-Q1I4</t>
  </si>
  <si>
    <t>I975-7B0S-8HGE-FOBP-8J9G</t>
  </si>
  <si>
    <t>8LQB-T402-9068-EENI-7883</t>
  </si>
  <si>
    <t>07KS-5741-QWYB-3L47-SION</t>
  </si>
  <si>
    <t>FUS5-U20W-1Z05-O229-90A5</t>
  </si>
  <si>
    <t>84V8-516Y-2YZ9-4223-1MLI</t>
  </si>
  <si>
    <t>7451-QRG6-B5Q6-J9CW-AU12</t>
  </si>
  <si>
    <t>3VDP-H2ZF-AJK9-2D6N-GV41</t>
  </si>
  <si>
    <t>VI74-LY1X-06BM-5X0F-4X8F</t>
  </si>
  <si>
    <t>CU10-Y523-9H0B-F9T5-705S</t>
  </si>
  <si>
    <t>50FY-YE81-W2F1-732X-151R</t>
  </si>
  <si>
    <t>V6LC-Z2F6-VNUQ-Z2WZ-0H7N</t>
  </si>
  <si>
    <t>9706-FD32-G1V4-EQ8K-L545</t>
  </si>
  <si>
    <t>NACH-GWOC-5X78-OIM7-02T2</t>
  </si>
  <si>
    <t>9CYI-39K3-P7A2-D2M1-R783</t>
  </si>
  <si>
    <t>082X-402T-COOY-9F12-V279</t>
  </si>
  <si>
    <t>4EAF-0489-FCUE-K0C8-3BH9</t>
  </si>
  <si>
    <t>6DHB-0E8A-PTIH-LMPN-9OVN</t>
  </si>
  <si>
    <t>956W-91JQ-1862-V437-620A</t>
  </si>
  <si>
    <t>908D-W327-Y9U0-7CQA-W581</t>
  </si>
  <si>
    <t>F0PC-3RMF-O17V-LC2Q-ABMY</t>
  </si>
  <si>
    <t>AH8O-8O26-UQ40-6YDN-0308</t>
  </si>
  <si>
    <t>MK6U-8419-NOIM-X6ZD-BD8O</t>
  </si>
  <si>
    <t>A7Q9-U2Z5-G91R-64NX-L6X4</t>
  </si>
  <si>
    <t>2P4E-YSB7-25E7-3I99-1R5M</t>
  </si>
  <si>
    <t>I172-FFG1-G1M8-0B31-VI53</t>
  </si>
  <si>
    <t>2VN4-IOJ0-B2L4-32G2-D78C</t>
  </si>
  <si>
    <t>NYNA-4PX1-24Y7-VRY1-C2Z3</t>
  </si>
  <si>
    <t>E71X-6074-IWQF-95U6-U36G</t>
  </si>
  <si>
    <t>LD1O-6J13-KE0R-UZ44-D60R</t>
  </si>
  <si>
    <t>9I0W-57H1-8FU7-E4DR-04UJ</t>
  </si>
  <si>
    <t>01QS-9KD4-9BH7-75QX-R2W4</t>
  </si>
  <si>
    <t>NFJW-V403-R6JV-J5K2-ZX44</t>
  </si>
  <si>
    <t>6NZY-125D-5DG9-99K5-P92I</t>
  </si>
  <si>
    <t>4EA5-P87B-3FUY-9QBI-N4L1</t>
  </si>
  <si>
    <t>QLO1-O78J-99ZR-F3ZB-50J9</t>
  </si>
  <si>
    <t>75W7-56T9-0JKK-BT21-52O2</t>
  </si>
  <si>
    <t>Z0XW-5XNI-L759-38H9-0NWH</t>
  </si>
  <si>
    <t>81Y4-31C1-R497-0ZE5-VIZY</t>
  </si>
  <si>
    <t>96FS-15QW-U28H-FD1Y-W780</t>
  </si>
  <si>
    <t>NGIP-404W-23TX-SZMR-0D2T</t>
  </si>
  <si>
    <t>3959-319A-BNJ3-649V-46O4</t>
  </si>
  <si>
    <t>O054-L1CI-TH31-9M83-62LX</t>
  </si>
  <si>
    <t>46BA-9L6M-168G-ZV2L-770O</t>
  </si>
  <si>
    <t>65S7-R14Q-385R-6459-M0NO</t>
  </si>
  <si>
    <t>VJV2-0O31-05J4-AX6Y-8D45</t>
  </si>
  <si>
    <t>D3V0-N148-I945-0MDY-6KYI</t>
  </si>
  <si>
    <t>BM13-586A-MZQE-029S-DDO0</t>
  </si>
  <si>
    <t>4793-MYQ7-057W-10TC-A005</t>
  </si>
  <si>
    <t>9CXY-5GZ0-RAI2-F2PA-20W4</t>
  </si>
  <si>
    <t>Q790-DP7T-80LP-04BE-21K4</t>
  </si>
  <si>
    <t>5YMD-94RQ-8RG9-O64M-VJ95</t>
  </si>
  <si>
    <t>111G-1S92-9CIM-6ZV8-CFG2</t>
  </si>
  <si>
    <t>MRTV-6J8P-IV1O-7V3V-W664</t>
  </si>
  <si>
    <t>JP19-ZVOB-RLUU-X78W-E5Y8</t>
  </si>
  <si>
    <t>96HL-8201-4SA3-8T49-1W9Y</t>
  </si>
  <si>
    <t>JU6Y-385O-3L08-6J9K-6625</t>
  </si>
  <si>
    <t>KU6U-N4QN-66YI-8O55-G1R9</t>
  </si>
  <si>
    <t>R8D6-H5P7-124W-U5HW-IVLP</t>
  </si>
  <si>
    <t>H65L-7P28-RHMY-5V36-058A</t>
  </si>
  <si>
    <t>C2QP-S644-MMW7-19R0-U724</t>
  </si>
  <si>
    <t>47MS-PT7F-693I-T967-OX24</t>
  </si>
  <si>
    <t>Z2UK-957P-39FM-DW8N-J4UL</t>
  </si>
  <si>
    <t>9R43-O4SK-18NR-DMTZ-9H8S</t>
  </si>
  <si>
    <t>KMH8-856P-86S6-OTT6-TF6F</t>
  </si>
  <si>
    <t>9Q4B-45B8-913W-E682-P25W</t>
  </si>
  <si>
    <t>8JA7-R7O8-GNUH-F6L5-I1R0</t>
  </si>
  <si>
    <t>PUJX-09J0-8K5V-YDX5-AE31</t>
  </si>
  <si>
    <t>63Y1-3258-SZ7W-IRH6-659A</t>
  </si>
  <si>
    <t>XCW4-TE38-40Z1-9R24-LL03</t>
  </si>
  <si>
    <t>KF2N-HOQ9-J714-6G0R-61PO</t>
  </si>
  <si>
    <t>0LX1-9M96-9X0X-I93R-Z108</t>
  </si>
  <si>
    <t>SDM5-C9L6-0SA6-2K80-082U</t>
  </si>
  <si>
    <t>MF6R-864O-Z2M3-J27O-91D4</t>
  </si>
  <si>
    <t>KRC8-79Y5-PHN2-CGCB-87Q8</t>
  </si>
  <si>
    <t>28KL-83WG-68DD-2Q6T-4R37</t>
  </si>
  <si>
    <t>3M69-A4D3-RH3P-G6Z7-67CR</t>
  </si>
  <si>
    <t>0BVO-V0HC-89Q8-QO18-G8CK</t>
  </si>
  <si>
    <t>VK56-X3P7-I1RA-V1O1-L0KC</t>
  </si>
  <si>
    <t>A22M-56R1-S1V3-Y6CU-1L5D</t>
  </si>
  <si>
    <t>IA09-IKQ4-YE94-7KN1-2N0P</t>
  </si>
  <si>
    <t>30V6-E0R7-46CO-Z307-XU8K</t>
  </si>
  <si>
    <t>88LH-3C6U-D696-6RM3-4JP8</t>
  </si>
  <si>
    <t>OSHY-2J93-7I45-N9BF-876G</t>
  </si>
  <si>
    <t>C510-3VPQ-4440-73Q7-64L3</t>
  </si>
  <si>
    <t>8YD1-TD16-W011-9QL2-2I32</t>
  </si>
  <si>
    <t>7JFZ-46X0-T984-R59H-9IB3</t>
  </si>
  <si>
    <t>LGY0-FP08-63R2-R07I-182Y</t>
  </si>
  <si>
    <t>9EG8-EFM8-UP2Y-101W-HV27</t>
  </si>
  <si>
    <t>BKIJ-HUS9-6528-1S0V-2D64</t>
  </si>
  <si>
    <t>466B-18FZ-G4CH-I081-9VX7</t>
  </si>
  <si>
    <t>4BCI-7N27-J3IP-3G9K-292E</t>
  </si>
  <si>
    <t>84Y2-2WHK-063L-N4B1-M609</t>
  </si>
  <si>
    <t>49XF-53QJ-29N8-J3O8-046C</t>
  </si>
  <si>
    <t>VQ39-81MY-J968-4D56-751F</t>
  </si>
  <si>
    <t>790F-8352-75L6-7B6T-R29J</t>
  </si>
  <si>
    <t>L1BR-5KWB-4PVM-PZ6F-9446</t>
  </si>
  <si>
    <t>Z997-ISJC-5Q9P-XJ22-3527</t>
  </si>
  <si>
    <t>587W-7QSF-6KEF-8QN8-1A51</t>
  </si>
  <si>
    <t>VU4M-5VQT-X9A7-8G14-UCB6</t>
  </si>
  <si>
    <t>T6G9-4JK8-SYH4-50J4-V4O6</t>
  </si>
  <si>
    <t>90AQ-0NNK-P59R-4P07-PTEL</t>
  </si>
  <si>
    <t>8P2C-KPS1-R5C7-A7D6-JI6D</t>
  </si>
  <si>
    <t>OMX1-92W4-771V-5Y5Y-0Y55</t>
  </si>
  <si>
    <t>7G7D-J66Y-59CO-MZ9X-2912</t>
  </si>
  <si>
    <t>CH15-Q2L0-73LW-L5J9-JW69</t>
  </si>
  <si>
    <t>54WH-FAD3-A534-9A6S-VPW5</t>
  </si>
  <si>
    <t>M136-M774-8CCT-7900-L7PX</t>
  </si>
  <si>
    <t>TCX4-F4N8-8G17-HA1X-0Y17</t>
  </si>
  <si>
    <t>E8D9-1W45-96IS-3C41-WT24</t>
  </si>
  <si>
    <t>950F-674H-A5N5-959K-HACM</t>
  </si>
  <si>
    <t>12O9-184C-73C8-Y8DC-3Y4S</t>
  </si>
  <si>
    <t>ETVV-579N-FNR8-C7IU-Z164</t>
  </si>
  <si>
    <t>41X4-42BP-946M-0421-7T49</t>
  </si>
  <si>
    <t>85V3-0HP5-62P7-OD6Q-2390</t>
  </si>
  <si>
    <t>8S56-S0AC-1KPG-0977-91Z3</t>
  </si>
  <si>
    <t>37Z9-31DG-RRE0-P189-OH1Z</t>
  </si>
  <si>
    <t>1041-H0TR-070W-A5Z8-WA23</t>
  </si>
  <si>
    <t>6R1D-5N25-F9NX-4XX4-E46N</t>
  </si>
  <si>
    <t>PHIF-L6W4-55S2-5M10-5YS9</t>
  </si>
  <si>
    <t>VJ8D-36DG-9352-Z3YE-74WU</t>
  </si>
  <si>
    <t>8OW3-OLE9-56RP-U82M-36VX</t>
  </si>
  <si>
    <t>30S8-CJ66-B70W-Y170-2ELD</t>
  </si>
  <si>
    <t>C1I9-G6GS-B27J-2JC1-3A3P</t>
  </si>
  <si>
    <t>J7U3-5P7V-J05U-7E8R-0NY2</t>
  </si>
  <si>
    <t>1Q28-3YQK-5495-UR9U-5064</t>
  </si>
  <si>
    <t>ZN17-SSVL-T806-CUT9-98BB</t>
  </si>
  <si>
    <t>JLQ0-1T9Q-26I6-P017-1943</t>
  </si>
  <si>
    <t>AU65-K180-0N64-87DI-0I5T</t>
  </si>
  <si>
    <t>6995-N27K-I0PS-1I55-70NC</t>
  </si>
  <si>
    <t>EWUO-N815-H4O6-65HY-YX7K</t>
  </si>
  <si>
    <t>64Y1-V49V-TJWD-0PUS-8EV0</t>
  </si>
  <si>
    <t>7285-53Z5-W0D7-V7R8-TJ2X</t>
  </si>
  <si>
    <t>50XO-0UEP-950K-B818-Z7FN</t>
  </si>
  <si>
    <t>M2B9-YQIN-7T42-HLT6-0P79</t>
  </si>
  <si>
    <t>T8X4-OP7Y-BKGU-86ZQ-611R</t>
  </si>
  <si>
    <t>OE02-33J8-RU33-45SZ-TIFO</t>
  </si>
  <si>
    <t>9W76-5PBV-56NY-A10K-JF7I</t>
  </si>
  <si>
    <t>ZH3A-39AK-H0G1-6Y81-F6L5</t>
  </si>
  <si>
    <t>EXZY-5EQ0-JJ38-4846-6GY1</t>
  </si>
  <si>
    <t>A978-A4R2-78W2-1KNB-3Q4N</t>
  </si>
  <si>
    <t>8020-Y27S-3828-I5K7-DBH9</t>
  </si>
  <si>
    <t>INL7-W874-S6U8-T4B8-91TA</t>
  </si>
  <si>
    <t>1529-Z8R3-1HYR-7424-0D1Y</t>
  </si>
  <si>
    <t>9A81-3N0B-S30C-G8B1-SY4J</t>
  </si>
  <si>
    <t>NK1T-0NSF-3J4V-T30E-L4G3</t>
  </si>
  <si>
    <t>WF2I-9993-7PM7-648A-SV55</t>
  </si>
  <si>
    <t>5CFS-3608-098N-QKE8-8A6T</t>
  </si>
  <si>
    <t>7I2J-0760-CZR1-344W-DGRG</t>
  </si>
  <si>
    <t>9DP7-60U2-SC6L-M52T-1A5G</t>
  </si>
  <si>
    <t>PEI1-YB4V-R775-5WLF-6T32</t>
  </si>
  <si>
    <t>B3R5-8623-3741-N0LL-A7E1</t>
  </si>
  <si>
    <t>3Z4R-XMO5-H2O4-48M0-CE28</t>
  </si>
  <si>
    <t>HJ2C-G243-LMV2-1CRW-0926</t>
  </si>
  <si>
    <t>CD43-9509-90YW-V0W3-G2I0</t>
  </si>
  <si>
    <t>9E60-Y9AW-WX5C-68UT-YM26</t>
  </si>
  <si>
    <t>1B1S-D7PV-4O75-XU98-V920</t>
  </si>
  <si>
    <t>EM7R-8ZDP-KF49-2R26-0VV3</t>
  </si>
  <si>
    <t>4S71-6C78-7M4Q-HO62-6F2L</t>
  </si>
  <si>
    <t>DG7R-9DKN-PBEN-Y374-69BM</t>
  </si>
  <si>
    <t>RS70-0PTK-7YRH-SQEM-65BF</t>
  </si>
  <si>
    <t>E090-9UP5-91S5-XX3E-WG69</t>
  </si>
  <si>
    <t>66L2-992Q-V80Q-09NK-Y6J4</t>
  </si>
  <si>
    <t>Q9OG-760K-E0L5-R17J-6B87</t>
  </si>
  <si>
    <t>TY89-691Y-6096-N66M-69Z5</t>
  </si>
  <si>
    <t>OYNB-F7C4-P0XA-JU3D-O0D2</t>
  </si>
  <si>
    <t>9CUM-3JYR-51FA-U288-SN42</t>
  </si>
  <si>
    <t>I60G-Q32E-553H-5977-ORRN</t>
  </si>
  <si>
    <t>7P45-WQ93-14JX-5MOS-HWU8</t>
  </si>
  <si>
    <t>L0V3-A1IY-AS60-M7S4-5LG9</t>
  </si>
  <si>
    <t>95VO-6G00-63J0-P8X8-Y72U</t>
  </si>
  <si>
    <t>52X6-1NN7-3612-47UW-629O</t>
  </si>
  <si>
    <t>O76U-RR00-2XBN-Z0E0-E037</t>
  </si>
  <si>
    <t>Q34E-K169-6U11-63YE-9WD4</t>
  </si>
  <si>
    <t>T303-5K56-34X2-BZ21-WQSH</t>
  </si>
  <si>
    <t>S444-Q7B0-8EY0-6NC1-27L8</t>
  </si>
  <si>
    <t>95TS-6Q65-UDAU-17O7-26NI</t>
  </si>
  <si>
    <t>86PQ-W00J-EF8D-L70D-NBK3</t>
  </si>
  <si>
    <t>RMS4-1Q1L-N641-CG5J-XV2G</t>
  </si>
  <si>
    <t>5EE6-JL19-K9NO-33AG-UH1F</t>
  </si>
  <si>
    <t>E10A-2433-G2NL-0085-W2TF</t>
  </si>
  <si>
    <t>1V44-DO4D-HWX5-8J35-C1Y0</t>
  </si>
  <si>
    <t>VK7J-D12F-VAL9-X755-YNJ8</t>
  </si>
  <si>
    <t>6831-39T1-1G6H-6TW5-NFD2</t>
  </si>
  <si>
    <t>M85F-89XV-N3DK-C6A1-OZXL</t>
  </si>
  <si>
    <t>51K0-91I2-338T-X90V-5WOQ</t>
  </si>
  <si>
    <t>A3A3-4N5N-R1IA-GL13-925P</t>
  </si>
  <si>
    <t>9L07-N5RV-2QTQ-98AI-FL57</t>
  </si>
  <si>
    <t>TR93-C52W-664N-3KB9-G87L</t>
  </si>
  <si>
    <t>Y1EL-VJNU-6U18-3D69-G580</t>
  </si>
  <si>
    <t>2TH5-D063-0T8L-IW65-VW90</t>
  </si>
  <si>
    <t>571V-C396-7DC6-TL6Q-39ZI</t>
  </si>
  <si>
    <t>91RC-8HI5-1ASG-345Y-8530</t>
  </si>
  <si>
    <t>V3KM-KVWG-773B-QVHF-63M4</t>
  </si>
  <si>
    <t>XGBB-494K-3S19-8S48-YQAO</t>
  </si>
  <si>
    <t>TZXZ-2Z2L-62T6-4GKW-9K5X</t>
  </si>
  <si>
    <t>BFMB-M35J-V39S-B5O5-9A8R</t>
  </si>
  <si>
    <t>VXX0-4ME2-828D-LVT6-UXR4</t>
  </si>
  <si>
    <t>2LPN-3X9B-IY08-OYV0-R4NW</t>
  </si>
  <si>
    <t>OKKZ-E637-DEBF-JM1E-DM7X</t>
  </si>
  <si>
    <t>WP46-5DA5-KYDR-7Q6N-9MH5</t>
  </si>
  <si>
    <t>FO2G-I29T-03DB-D3R5-E9IU</t>
  </si>
  <si>
    <t>8Q6B-3731-289K-B7XX-HQ0V</t>
  </si>
  <si>
    <t>6487-4P98-044U-0854-E1J5</t>
  </si>
  <si>
    <t>6083-62G5-T119-VOQ4-UDTC</t>
  </si>
  <si>
    <t>PBUA-F1G6-YY99-4O74-6A0Y</t>
  </si>
  <si>
    <t>4443-JQLS-251P-7M6Z-RL29</t>
  </si>
  <si>
    <t>IPA7-7BX2-HCF2-84WR-JD8U</t>
  </si>
  <si>
    <t>75D0-G72A-71U1-G7QV-85KL</t>
  </si>
  <si>
    <t>3ZD4-C33W-0BY9-SNN2-O7UR</t>
  </si>
  <si>
    <t>81Z2-9638-5520-94WM-45WS</t>
  </si>
  <si>
    <t>5NOO-3TQ1-9A32-N01R-1JSX</t>
  </si>
  <si>
    <t>3ANF-P00O-9713-224S-32OG</t>
  </si>
  <si>
    <t>18W7-7P90-C3RW-JTP2-09Y3</t>
  </si>
  <si>
    <t>TSGI-GT54-072J-3EWS-7261</t>
  </si>
  <si>
    <t>9Q26-4H89-3G54-K7X8-N3DB</t>
  </si>
  <si>
    <t>8031-75AL-CI95-BK05-93AN</t>
  </si>
  <si>
    <t>S96N-56K2-3ZP4-NUC4-T43W</t>
  </si>
  <si>
    <t>20UE-4NEG-577Y-398I-2PG8</t>
  </si>
  <si>
    <t>46V7-GV2Z-4668-W6G7-U0PB</t>
  </si>
  <si>
    <t>9Q02-29FZ-0U6X-1027-147J</t>
  </si>
  <si>
    <t>401V-27FI-B54P-728C-V297</t>
  </si>
  <si>
    <t>TH6L-19QT-777T-6NG8-578A</t>
  </si>
  <si>
    <t>1ED1-H6LT-HR96-Y9M0-F14M</t>
  </si>
  <si>
    <t>1XFI-OSAR-8SKS-6OR3-RGP8</t>
  </si>
  <si>
    <t>QP3Y-MG8N-H704-4K56-81T6</t>
  </si>
  <si>
    <t>F4TD-14AT-E854-29MA-HUS1</t>
  </si>
  <si>
    <t>G5PK-JPDW-4T7A-OOY7-56T3</t>
  </si>
  <si>
    <t>C535-G1EJ-5453-H6IB-6GMA</t>
  </si>
  <si>
    <t>I10O-H3M1-RJ6D-7B55-PN3Q</t>
  </si>
  <si>
    <t>TDXI-CL16-61ID-YE31-X8OE</t>
  </si>
  <si>
    <t>70IP-PFH6-3535-I0CD-321H</t>
  </si>
  <si>
    <t>5ZJ0-V291-AKP9-77PE-GF0G</t>
  </si>
  <si>
    <t>5ZR7-6476-2G7J-MB1W-F9DE</t>
  </si>
  <si>
    <t>5F5A-6B8T-3GQD-4X9Q-11A8</t>
  </si>
  <si>
    <t>3710-HX50-9H4B-EQN8-21VD</t>
  </si>
  <si>
    <t>SH0Z-8AP5-ZK81-0B59-YW2A</t>
  </si>
  <si>
    <t>R4XW-22BI-M7RR-263A-01UM</t>
  </si>
  <si>
    <t>GQA4-I89W-UF9W-29SR-O775</t>
  </si>
  <si>
    <t>FMGK-S17C-0FW7-Q44Q-H4X6</t>
  </si>
  <si>
    <t>SNQG-0D4F-6957-Y1EE-21U8</t>
  </si>
  <si>
    <t>323E-25JV-18QW-KA0J-45FB</t>
  </si>
  <si>
    <t>TWMX-3VH7-Q1GA-5Y76-A9VU</t>
  </si>
  <si>
    <t>6L44-64I8-MG79-01O3-D6ZM</t>
  </si>
  <si>
    <t>0R04-15MG-Y3KP-P353-N57B</t>
  </si>
  <si>
    <t>ECY0-G8I4-TK5J-4656-8Y3G</t>
  </si>
  <si>
    <t>X838-62UQ-RH4M-A27X-16P9</t>
  </si>
  <si>
    <t>440E-93P1-2AOL-6QVN-4R1R</t>
  </si>
  <si>
    <t>2292-47Z1-1D7T-FXG8-Z638</t>
  </si>
  <si>
    <t>K74X-H007-78KK-XDH9-H209</t>
  </si>
  <si>
    <t>DFYR-9O4U-7FKC-87D5-T88K</t>
  </si>
  <si>
    <t>9985-113W-7KL4-XHE6-6SB2</t>
  </si>
  <si>
    <t>0V0T-RQCA-LSCZ-J99U-NH5L</t>
  </si>
  <si>
    <t>W453-N80L-V2XV-5922-51AM</t>
  </si>
  <si>
    <t>XD5G-1G18-F270-8867-9Q3S</t>
  </si>
  <si>
    <t>6ILP-T9TV-9792-94I6-MBQ4</t>
  </si>
  <si>
    <t>NP10-2383-ZRB3-98SF-293G</t>
  </si>
  <si>
    <t>GGCT-6VC3-82W4-6HIE-7R8H</t>
  </si>
  <si>
    <t>7S6S-T55D-PPJ4-51V7-68R6</t>
  </si>
  <si>
    <t>E3YT-0FE9-49HA-I7XK-0QWQ</t>
  </si>
  <si>
    <t>M0J1-W95I-77N3-R697-Q0C2</t>
  </si>
  <si>
    <t>LHQO-KUN2-FXYL-O9LI-H5ZE</t>
  </si>
  <si>
    <t>7K2A-1633-K7N9-20UD-F795</t>
  </si>
  <si>
    <t>9C93-MT31-G6L0-YPNA-4NP8</t>
  </si>
  <si>
    <t>FZ2X-069F-88SP-L6MS-0WMH</t>
  </si>
  <si>
    <t>43GJ-QDI2-N4CI-VV85-G0BF</t>
  </si>
  <si>
    <t>J3BP-8386-WS2R-E834-OVJP</t>
  </si>
  <si>
    <t>CXV4-9DHV-VT2B-WZJS-X0B7</t>
  </si>
  <si>
    <t>Z148-TKYB-8F9R-5R6Q-2I61</t>
  </si>
  <si>
    <t>SV77-1665-07Y3-40N9-T7Z9</t>
  </si>
  <si>
    <t>2V0Q-07KZ-67R8-9V3S-J3W8</t>
  </si>
  <si>
    <t>8U0Q-NTJL-6O9U-QR4G-B27U</t>
  </si>
  <si>
    <t>SBA1-3P88-C5G2-41CC-090L</t>
  </si>
  <si>
    <t>D96G-98NE-X95F-K338-388U</t>
  </si>
  <si>
    <t>X82M-PO47-UK79-2511-EDDX</t>
  </si>
  <si>
    <t>YFDT-GSJ5-4HR2-MEIZ-40TC</t>
  </si>
  <si>
    <t>5J28-250D-QIZ7-KX9W-E60N</t>
  </si>
  <si>
    <t>O9D4-00Z2-L769-XWQD-0VRF</t>
  </si>
  <si>
    <t>QF56-6P0X-4DHP-XR67-C33T</t>
  </si>
  <si>
    <t>16TV-MQ03-0C9T-WECC-271H</t>
  </si>
  <si>
    <t>TOG2-8556-RAI4-N5FN-38C1</t>
  </si>
  <si>
    <t>LCWV-WFL6-G4N8-1999-N45K</t>
  </si>
  <si>
    <t>5ZOD-D88L-8537-AD8E-1B0J</t>
  </si>
  <si>
    <t>974L-4Y83-2JT2-IFKD-X5LR</t>
  </si>
  <si>
    <t>1THC-9P0N-EP9Y-UKJ6-4096</t>
  </si>
  <si>
    <t>9Z73-5QTA-5789-K8H1-2Y3V</t>
  </si>
  <si>
    <t>55MC-L4IU-YII9-7477-839F</t>
  </si>
  <si>
    <t>8296-86QT-6N9T-88G8-96J7</t>
  </si>
  <si>
    <t>5F54-MYL6-22GY-P5HP-6074</t>
  </si>
  <si>
    <t>495B-007Z-0S06-618A-51D1</t>
  </si>
  <si>
    <t>7J2W-X2EK-DOK8-0W5O-8ROQ</t>
  </si>
  <si>
    <t>1325-4083-S16C-6KSK-37WW</t>
  </si>
  <si>
    <t>40U2-2DEP-25H1-J5R9-KK14</t>
  </si>
  <si>
    <t>O041-I8CM-0303-ZBU5-Y6H5</t>
  </si>
  <si>
    <t>E81A-A2B4-6404-A02W-478K</t>
  </si>
  <si>
    <t>007E-THKT-8V42-SQT4-B9EZ</t>
  </si>
  <si>
    <t>X3BM-OC83-070Q-0B1B-F71G</t>
  </si>
  <si>
    <t>1RM9-D04V-5IS5-A6FU-299P</t>
  </si>
  <si>
    <t>18O2-YU4D-157W-WA1G-2H1D</t>
  </si>
  <si>
    <t>P9EK-A9GV-M87Y-W20K-K52K</t>
  </si>
  <si>
    <t>Y6WQ-QVQ1-PQ8B-H6GK-L24H</t>
  </si>
  <si>
    <t>07J1-S4FV-495K-LLOM-O37K</t>
  </si>
  <si>
    <t>C6U5-YCQU-0IH8-NS4A-15W3</t>
  </si>
  <si>
    <t>4083-55E6-4J75-HQ0I-2W34</t>
  </si>
  <si>
    <t>84R3-H3A6-1AYS-8Z12-4KRI</t>
  </si>
  <si>
    <t>Y0N4-E501-9JN9-71C4-STO1</t>
  </si>
  <si>
    <t>41I2-2U56-8839-Z69H-WXCE</t>
  </si>
  <si>
    <t>ZU96-76C4-68BO-30IU-47ZJ</t>
  </si>
  <si>
    <t>255Z-7YMO-222V-9M48-6K9G</t>
  </si>
  <si>
    <t>JI41-MC7N-1218-Y27J-2BR5</t>
  </si>
  <si>
    <t>17HW-381B-3JZ9-5HGR-C205</t>
  </si>
  <si>
    <t>999X-478S-5M1Z-O658-8UST</t>
  </si>
  <si>
    <t>83WC-D8PT-1525-4DE1-I47G</t>
  </si>
  <si>
    <t>OZ0N-Z6R8-CM63-3VY5-F4DH</t>
  </si>
  <si>
    <t>24NL-8OEU-8JK2-I95K-FK43</t>
  </si>
  <si>
    <t>9NO4-Z93B-KR7R-G0BW-2254</t>
  </si>
  <si>
    <t>61I3-3D85-8615-ZZI7-IM4M</t>
  </si>
  <si>
    <t>2BY0-N30U-410A-SAIQ-P5HQ</t>
  </si>
  <si>
    <t>P8O7-FPWZ-J991-G65B-38DD</t>
  </si>
  <si>
    <t>IY19-EI5P-7571-4NA8-0C90</t>
  </si>
  <si>
    <t>6Y84-0T1A-26IY-QK95-717B</t>
  </si>
  <si>
    <t>5071-K9LQ-GQU1-AQ5W-ZLBB</t>
  </si>
  <si>
    <t>03I9-3FF8-2J58-FNE8-Z35Q</t>
  </si>
  <si>
    <t>2AA5-K1VT-AAMH-Y14I-9R4Y</t>
  </si>
  <si>
    <t>982P-8254-Q93K-V0H7-QGM7</t>
  </si>
  <si>
    <t>RW55-33KE-PHM1-38U0-U6XA</t>
  </si>
  <si>
    <t>R1V9-K5J2-25F4-W86T-3M20</t>
  </si>
  <si>
    <t>J3CC-NK0A-16M9-IZ5H-3CR9</t>
  </si>
  <si>
    <t>JXQC-HG82-W3B4-928O-6P38</t>
  </si>
  <si>
    <t>9BZ2-H595-AM0F-BQ1O-8524</t>
  </si>
  <si>
    <t>BZX9-XS42-Y984-14WQ-G84W</t>
  </si>
  <si>
    <t>93PE-ZKES-8K00-BR7V-YA79</t>
  </si>
  <si>
    <t>EJS1-9SQ2-4507-JR8S-TT71</t>
  </si>
  <si>
    <t>0SCH-7U62-FX60-1NLN-N1K3</t>
  </si>
  <si>
    <t>L2GT-EF0H-4G79-M3Z7-J6PK</t>
  </si>
  <si>
    <t>567Q-YX21-2X83-N8UD-ONQ3</t>
  </si>
  <si>
    <t>947B-CCV4-0T99-O4X0-6RX1</t>
  </si>
  <si>
    <t>5Y5S-XYGY-3U38-V13S-KCS8</t>
  </si>
  <si>
    <t>MCIH-Z84N-I947-S5F3-2R1T</t>
  </si>
  <si>
    <t>73BS-0A28-7BXX-WQH7-R652</t>
  </si>
  <si>
    <t>DZHB-374L-349V-73L0-1502</t>
  </si>
  <si>
    <t>1J68-814M-8WZL-CK17-8U9M</t>
  </si>
  <si>
    <t>P3M6-800N-308J-CAK1-53T1</t>
  </si>
  <si>
    <t>WEM0-JRI6-5QT5-6806-4F89</t>
  </si>
  <si>
    <t>GPL1-PVI0-CB33-IRR2-7WNI</t>
  </si>
  <si>
    <t>346W-77V3-YM0H-37JA-FCV2</t>
  </si>
  <si>
    <t>LFI5-77Y1-23W5-8A76-CNVX</t>
  </si>
  <si>
    <t>A0NK-7733-74L8-0M18-X392</t>
  </si>
  <si>
    <t>7FG7-YL95-AWY1-ZX6V-NR60</t>
  </si>
  <si>
    <t>373F-6561-90T1-U76G-YVRW</t>
  </si>
  <si>
    <t>ZBR9-3410-7398-041D-ES6D</t>
  </si>
  <si>
    <t>QVFA-1KLP-F463-6G59-V47S</t>
  </si>
  <si>
    <t>RDB7-CB6P-D4LJ-5V27-UX5G</t>
  </si>
  <si>
    <t>S1X7-5503-48MH-3MG0-0T90</t>
  </si>
  <si>
    <t>9RO5-9431-L0J4-9655-7J1X</t>
  </si>
  <si>
    <t>YNL8-20XN-D3JD-GDZX-6QMN</t>
  </si>
  <si>
    <t>C22G-Z7SM-7D2Y-AV3W-9Y7N</t>
  </si>
  <si>
    <t>SXGH-6V8Y-7613-8T50-24MB</t>
  </si>
  <si>
    <t>1PYP-9546-Q189-1Z10-TW06</t>
  </si>
  <si>
    <t>1M43-2F5J-TX3M-JZ86-T4H2</t>
  </si>
  <si>
    <t>350I-734B-8K5O-T186-T46G</t>
  </si>
  <si>
    <t>IA89-QT6K-5WDR-91MH-QSHU</t>
  </si>
  <si>
    <t>512G-5SJ0-EMU8-KE0H-3F98</t>
  </si>
  <si>
    <t>X2J6-K9AM-H7E3-0076-R2SY</t>
  </si>
  <si>
    <t>E52O-N447-I3O1-G0UC-5034</t>
  </si>
  <si>
    <t>3325-3Y66-E842-RU8C-JHN8</t>
  </si>
  <si>
    <t>058U-X196-5W37-DS44-9Z20</t>
  </si>
  <si>
    <t>JI1H-L8XW-3YLN-JXWR-8I46</t>
  </si>
  <si>
    <t>23C4-M4H8-3AIL-9L12-R533</t>
  </si>
  <si>
    <t>4VH7-6X2O-621A-76W2-KS94</t>
  </si>
  <si>
    <t>V269-M3Y6-4D9M-C8ZH-2SO4</t>
  </si>
  <si>
    <t>493H-14R0-EWE9-ZJ87-8XVU</t>
  </si>
  <si>
    <t>M06C-4B78-QI6I-HD32-8F3K</t>
  </si>
  <si>
    <t>09V7-H588-05GJ-2769-ZF0T</t>
  </si>
  <si>
    <t>U965-97F3-2505-D1T2-J0ZY</t>
  </si>
  <si>
    <t>2YX6-Y4YN-V335-2HU0-QX45</t>
  </si>
  <si>
    <t>83AN-40MM-7R11-TK72-Q9XF</t>
  </si>
  <si>
    <t>5SQA-SXF3-XLJB-S40M-0EUC</t>
  </si>
  <si>
    <t>2702-2Z5P-9690-B5QJ-WLE4</t>
  </si>
  <si>
    <t>Y5OW-2E21-8550-452O-9QJR</t>
  </si>
  <si>
    <t>I4CJ-1CF9-9H3R-830T-3MGS</t>
  </si>
  <si>
    <t>33V4-0TGY-39N5-6128-SAO2</t>
  </si>
  <si>
    <t>1A9P-K35L-LHYR-QL75-8FGZ</t>
  </si>
  <si>
    <t>07AL-926V-416R-9V51-05EO</t>
  </si>
  <si>
    <t>3DJ1-S7E4-OFI7-FRY9-9K10</t>
  </si>
  <si>
    <t>01S3-2149-3MB0-T99R-WPU3</t>
  </si>
  <si>
    <t>QH1D-DR86-8HB9-IS90-6DP3</t>
  </si>
  <si>
    <t>9NX7-M40Z-3KZF-7R50-G560</t>
  </si>
  <si>
    <t>76DG-EU8A-5B49-5ZV7-Q002</t>
  </si>
  <si>
    <t>Z9H2-AVB6-31J1-0OIJ-07SG</t>
  </si>
  <si>
    <t>U2DF-XH22-0KDS-99I4-M6KV</t>
  </si>
  <si>
    <t>G016-WEY3-AKZR-4NV0-729M</t>
  </si>
  <si>
    <t>C53J-8R72-WOP5-1X46-81II</t>
  </si>
  <si>
    <t>BU18-8H02-55Q4-BPP0-71WB</t>
  </si>
  <si>
    <t>5DRX-27NG-XGUX-KK4X-84W2</t>
  </si>
  <si>
    <t>4HBZ-9541-Q5ML-TTHS-0E62</t>
  </si>
  <si>
    <t>02Z4-VI39-PE02-42D5-7304</t>
  </si>
  <si>
    <t>T2Q0-7HC8-815L-975U-M8I0</t>
  </si>
  <si>
    <t>6NV9-I7YB-N2UW-I962-C566</t>
  </si>
  <si>
    <t>50N1-C2JO-G48Z-1VH5-C980</t>
  </si>
  <si>
    <t>P9Y6-2Y3E-N232-US3P-173H</t>
  </si>
  <si>
    <t>949R-V931-2F26-65X8-7PUD</t>
  </si>
  <si>
    <t>AOLM-B7Q8-TM9S-DTO4-WC3V</t>
  </si>
  <si>
    <t>5VU6-9K98-PSUV-5X38-5H99</t>
  </si>
  <si>
    <t>335D-FZ2P-75H1-04Z7-8Y79</t>
  </si>
  <si>
    <t>U6N0-W8UJ-749B-N4ZD-Z685</t>
  </si>
  <si>
    <t>Z755-3S3E-SW2J-N56F-A3T2</t>
  </si>
  <si>
    <t>MKPC-JY14-VY8T-J14T-S6J8</t>
  </si>
  <si>
    <t>PI9U-D787-7AD8-6073-Q8F9</t>
  </si>
  <si>
    <t>SNJD-599I-6Y20-P4FM-888Y</t>
  </si>
  <si>
    <t>34B8-WZ34-EBBM-Z363-SCA8</t>
  </si>
  <si>
    <t>QK19-22S0-8Y12-E2I4-C1G7</t>
  </si>
  <si>
    <t>B232-1MUS-GFU4-GM0M-JNOM</t>
  </si>
  <si>
    <t>5GF4-GZ5A-3KK0-9Q97-35LZ</t>
  </si>
  <si>
    <t>37QS-NMU3-6OGP-8TF0-19AM</t>
  </si>
  <si>
    <t>TVT4-4W0W-HT1Q-Y8H8-BXLE</t>
  </si>
  <si>
    <t>39Z6-T0ZT-7QYH-Y200-L2WJ</t>
  </si>
  <si>
    <t>VM65-51N3-HJ58-7U35-V918</t>
  </si>
  <si>
    <t>40FS-X54L-398E-3HE8-4690</t>
  </si>
  <si>
    <t>62X0-87Y0-58Z4-5644-341I</t>
  </si>
  <si>
    <t>XN9X-6Q0Z-2782-YH7K-97F0</t>
  </si>
  <si>
    <t>53V4-QG01-19QT-Y1CN-IWYJ</t>
  </si>
  <si>
    <t>V970-190M-0FUY-YIZ3-Z291</t>
  </si>
  <si>
    <t>0O5U-769C-G7A2-5695-0221</t>
  </si>
  <si>
    <t>0W9A-RV96-VCMP-IFVG-90X6</t>
  </si>
  <si>
    <t>8WS1-ZLA2-VWCR-1E5R-ABTU</t>
  </si>
  <si>
    <t>6550-VYMI-ARY3-9SIL-G4GH</t>
  </si>
  <si>
    <t>5502-K4F4-YOEP-Y784-3064</t>
  </si>
  <si>
    <t>E21P-V327-D6WI-5L9L-88C3</t>
  </si>
  <si>
    <t>8840-A4T2-GHL8-147X-9XYC</t>
  </si>
  <si>
    <t>V979-I630-T2LR-FA4I-YE66</t>
  </si>
  <si>
    <t>94MX-26BA-JM09-7A5Y-KGU2</t>
  </si>
  <si>
    <t>7208-1714-1K0R-0D0B-W73I</t>
  </si>
  <si>
    <t>2M19-JU41-39TE-Z4DE-IBJ3</t>
  </si>
  <si>
    <t>T62S-FF58-Z6HM-JD4T-8WR8</t>
  </si>
  <si>
    <t>E695-835Q-K6RB-P4DL-0UK3</t>
  </si>
  <si>
    <t>N6EF-XO27-PXO5-80JU-JBZ9</t>
  </si>
  <si>
    <t>A4U6-0EY2-EBFK-45MY-AYGO</t>
  </si>
  <si>
    <t>2YV1-T5Z8-4JII-32LV-81U3</t>
  </si>
  <si>
    <t>K301-A36M-3ISP-119H-TM84</t>
  </si>
  <si>
    <t>SG42-E09N-B09X-L446-I1K4</t>
  </si>
  <si>
    <t>YPH3-8FK3-8HUW-LH8R-KY4O</t>
  </si>
  <si>
    <t>PF91-CZ78-097Z-1R1V-9253</t>
  </si>
  <si>
    <t>54M9-YO56-S0B8-45BY-Q8E2</t>
  </si>
  <si>
    <t>5YGP-U600-NE8U-7C0M-I4FU</t>
  </si>
  <si>
    <t>85I9-3M07-4P9Y-B251-UI6Y</t>
  </si>
  <si>
    <t>1FE5-P42O-3831-826N-V559</t>
  </si>
  <si>
    <t>20R8-W69W-QP71-71Q7-R6GE</t>
  </si>
  <si>
    <t>BNUW-GMWY-1972-6C2T-QWTU</t>
  </si>
  <si>
    <t>29G1-X697-892W-1817-YL1M</t>
  </si>
  <si>
    <t>66G0-OTM1-B087-KQMJ-SQ3S</t>
  </si>
  <si>
    <t>92Q3-3J48-PTHU-P24Q-29Z3</t>
  </si>
  <si>
    <t>IRTE-1FDW-RLUL-H3EK-IJO0</t>
  </si>
  <si>
    <t>144D-F0Z2-9P42-7SS3-83XB</t>
  </si>
  <si>
    <t>9N5Z-D2HK-3PR8-B79N-989J</t>
  </si>
  <si>
    <t>QJWK-O5AS-E77T-DOED-13E4</t>
  </si>
  <si>
    <t>61K4-5ET1-C5BH-8I85-X9Z6</t>
  </si>
  <si>
    <t>ARE7-85P6-3GY2-B95O-2GWV</t>
  </si>
  <si>
    <t>IX5N-604A-DBD7-909C-4UEK</t>
  </si>
  <si>
    <t>08H7-VMME-S16F-T7ZQ-63H5</t>
  </si>
  <si>
    <t>5706-A59W-IP47-T5C6-GXQI</t>
  </si>
  <si>
    <t>86O2-UN29-5MR8-MDOQ-E5F0</t>
  </si>
  <si>
    <t>YCSO-N9ZW-166S-7G38-9CGO</t>
  </si>
  <si>
    <t>I8NN-I6X1-3QX2-IB0A-Y7A5</t>
  </si>
  <si>
    <t>07RQ-486T-98DN-DRK8-25G5</t>
  </si>
  <si>
    <t>T35N-6GF2-ZCDM-7NI8-T07N</t>
  </si>
  <si>
    <t>1N9Y-8277-IPLO-Z7FH-16T8</t>
  </si>
  <si>
    <t>G78R-8VH3-X1QM-ZOV8-QTM6</t>
  </si>
  <si>
    <t>66P0-YMVF-9D50-7L11-J14C</t>
  </si>
  <si>
    <t>O591-J04V-991S-3AHW-74LW</t>
  </si>
  <si>
    <t>DC66-1Y8Q-R56T-UM24-EG02</t>
  </si>
  <si>
    <t>1897-04G3-GJ8O-4J42-L309</t>
  </si>
  <si>
    <t>Z964-85G5-P5G6-9965-88B6</t>
  </si>
  <si>
    <t>IWS2-3588-12TX-OOUG-X4O2</t>
  </si>
  <si>
    <t>EYE8-J6Z3-0T76-4O6Z-CV18</t>
  </si>
  <si>
    <t>1QN4-DA95-J1G8-8IZ3-8F24</t>
  </si>
  <si>
    <t>6530-W72H-RX64-9IX0-WJOY</t>
  </si>
  <si>
    <t>V172-4M5L-04D1-5TR7-TJF1</t>
  </si>
  <si>
    <t>4UYB-CUXH-KEE6-XULO-48VX</t>
  </si>
  <si>
    <t>P529-16V3-VDT5-AF21-59Z5</t>
  </si>
  <si>
    <t>5182-UERN-SI1M-P746-5P56</t>
  </si>
  <si>
    <t>3787-C1M4-KC05-787P-OP81</t>
  </si>
  <si>
    <t>51OI-5D72-2F13-BTO6-65N9</t>
  </si>
  <si>
    <t>U473-SDZP-BEJZ-1WH6-DJW3</t>
  </si>
  <si>
    <t>TJO4-DL9V-IQK7-E5Y5-7H50</t>
  </si>
  <si>
    <t>05B6-4L48-9S36-HUK6-448S</t>
  </si>
  <si>
    <t>RD25-Q0G4-O02L-S637-V95H</t>
  </si>
  <si>
    <t>GM3T-14C9-982H-W99W-63GV</t>
  </si>
  <si>
    <t>9UF7-LD7M-6C36-IMYJ-P8U6</t>
  </si>
  <si>
    <t>2477-81V8-MFO5-WB67-2V3W</t>
  </si>
  <si>
    <t>34M6-5Y8A-6Z05-0V88-S7DE</t>
  </si>
  <si>
    <t>KX66-CUT9-AH4Y-9JF3-AAUG</t>
  </si>
  <si>
    <t>PT45-NH03-07C8-6DXZ-VEBQ</t>
  </si>
  <si>
    <t>5364-92ES-FND5-YGR7-7LLL</t>
  </si>
  <si>
    <t>FV7N-LP6T-H7O0-77L2-R7LI</t>
  </si>
  <si>
    <t>T709-K746-837E-0434-Z517</t>
  </si>
  <si>
    <t>J23G-A42S-7HW8-O6NC-W027</t>
  </si>
  <si>
    <t>1M91-7733-3L4O-KIV2-2IRB</t>
  </si>
  <si>
    <t>W9PK-D6KX-045Y-1825-7230</t>
  </si>
  <si>
    <t>G6L1-82C6-JV5Z-WY60-AK5G</t>
  </si>
  <si>
    <t>5NDW-W2YW-L426-1T7T-4G3S</t>
  </si>
  <si>
    <t>OS3N-48C3-408V-91Z6-CH89</t>
  </si>
  <si>
    <t>83PJ-5HX7-WE26-YK3X-Z315</t>
  </si>
  <si>
    <t>5SLF-TKZI-PNI0-962A-9263</t>
  </si>
  <si>
    <t>MU82-BUCD-6D1N-K6F3-MC13</t>
  </si>
  <si>
    <t>91C6-88KJ-8O5W-ESMH-N603</t>
  </si>
  <si>
    <t>GO53-9DCB-6266-OX97-ZGC2</t>
  </si>
  <si>
    <t>BIFZ-ZB88-7KAL-7885-ND8S</t>
  </si>
  <si>
    <t>5YN1-9OLA-V7R9-50N9-96A5</t>
  </si>
  <si>
    <t>D72I-K9YS-642A-6I75-68V3</t>
  </si>
  <si>
    <t>1Z60-C27T-7871-ZR96-9TQ8</t>
  </si>
  <si>
    <t>0OR5-A9D9-K117-45Y7-J196</t>
  </si>
  <si>
    <t>5264-AZO4-6L9R-XLOX-KJW2</t>
  </si>
  <si>
    <t>38G0-7VIA-1245-N0D1-8078</t>
  </si>
  <si>
    <t>V0T4-L8FF-62A0-V5VZ-ATJ3</t>
  </si>
  <si>
    <t>OVT5-3QJB-L0P6-936I-IHV4</t>
  </si>
  <si>
    <t>K47U-7Z28-HE29-65J2-NY7L</t>
  </si>
  <si>
    <t>2LP6-27F5-L3K4-9S44-96NX</t>
  </si>
  <si>
    <t>5428-1J98-V5X3-5Q67-5T0G</t>
  </si>
  <si>
    <t>89V5-26X0-5KB3-4RC9-3MZX</t>
  </si>
  <si>
    <t>3O41-1P59-9VME-WUQC-UQK4</t>
  </si>
  <si>
    <t>Q1JM-2OY8-X3I4-7527-0LO2</t>
  </si>
  <si>
    <t>0PB2-9PAG-24Q0-66AO-286Q</t>
  </si>
  <si>
    <t>0P48-1X20-137I-RJR2-L18Z</t>
  </si>
  <si>
    <t>4LPG-2703-7007-DY26-D5V7</t>
  </si>
  <si>
    <t>LHH7-73Y6-8C6M-P3D3-7MME</t>
  </si>
  <si>
    <t>0VYK-58E1-GZAU-BS3H-2FVL</t>
  </si>
  <si>
    <t>93F5-S37Q-GPPZ-SR64-JG7T</t>
  </si>
  <si>
    <t>CH46-ADAU-C44P-6E6X-2G73</t>
  </si>
  <si>
    <t>6EMN-53BU-U1I4-GT79-AX16</t>
  </si>
  <si>
    <t>Z2V4-SG17-88D0-1686-0EMP</t>
  </si>
  <si>
    <t>9812-9O65-Y5F0-J4M8-F012</t>
  </si>
  <si>
    <t>V0S0-HMRG-JF31-6512-CLWI</t>
  </si>
  <si>
    <t>2YFD-MLKB-1XB2-PPL4-2748</t>
  </si>
  <si>
    <t>7AZ3-750Z-3O6Z-8736-VJ98</t>
  </si>
  <si>
    <t>WIY8-S044-9204-556G-1P6K</t>
  </si>
  <si>
    <t>3SX5-Q68N-4MM0-1V6T-VZ0Q</t>
  </si>
  <si>
    <t>5KEK-5G9L-B1F9-T2ZS-CR81</t>
  </si>
  <si>
    <t>247O-IF47-SR3K-8D4F-1ZM6</t>
  </si>
  <si>
    <t>1O88-14F6-J2C9-Q100-B530</t>
  </si>
  <si>
    <t>G4ET-974N-72Y6-M8C1-OF2K</t>
  </si>
  <si>
    <t>XQ99-EC37-42HI-54GR-531I</t>
  </si>
  <si>
    <t>E3T6-1R8O-37V3-412H-V376</t>
  </si>
  <si>
    <t>JI5K-3S04-DN51-4H49-1641</t>
  </si>
  <si>
    <t>0M0R-9452-6483-CC4K-3E17</t>
  </si>
  <si>
    <t>8V60-BF36-DB1T-K84I-86F7</t>
  </si>
  <si>
    <t>HE42-60R1-0O17-1BQ7-2216</t>
  </si>
  <si>
    <t>1E36-ODXD-K029-8HH6-UCS6</t>
  </si>
  <si>
    <t>1YQR-R74O-95G3-5ZHR-8AL9</t>
  </si>
  <si>
    <t>CF91-481S-6RL4-6RUM-KAMQ</t>
  </si>
  <si>
    <t>1FW2-5ZL3-3M2M-02M5-1Y2G</t>
  </si>
  <si>
    <t>983Q-65HK-1F9C-ZOQF-3560</t>
  </si>
  <si>
    <t>186P-Y000-B0A2-D2FY-CT58</t>
  </si>
  <si>
    <t>XX7E-7RZ5-236K-33J2-6HNO</t>
  </si>
  <si>
    <t>944W-UG75-J9IK-953T-BE23</t>
  </si>
  <si>
    <t>646U-1470-3429-Y74Y-5J3N</t>
  </si>
  <si>
    <t>F61C-F2T4-61LC-Y8CZ-L2C1</t>
  </si>
  <si>
    <t>UB06-K54Q-4C45-9PT0-9S0F</t>
  </si>
  <si>
    <t>OU68-R6DM-759W-C8OV-60MG</t>
  </si>
  <si>
    <t>S203-942Q-BKA3-8D13-1FR8</t>
  </si>
  <si>
    <t>XGJK-3F0B-0O28-YQ4P-163H</t>
  </si>
  <si>
    <t>341L-D7XX-FTCF-5N92-9K0I</t>
  </si>
  <si>
    <t>6ITU-66PK-1593-WJ68-SMLD</t>
  </si>
  <si>
    <t>45RT-N7T6-0A1P-4BU4-0855</t>
  </si>
  <si>
    <t>0SM8-6S57-8526-5UN1-M046</t>
  </si>
  <si>
    <t>419X-YQ8D-ZM18-9PEW-PZ9U</t>
  </si>
  <si>
    <t>PA00-7Q12-CI5I-QN45-07V0</t>
  </si>
  <si>
    <t>296E-N5BT-M29I-G24U-LA16</t>
  </si>
  <si>
    <t>Q95B-3BQ9-2QK5-F5EP-S2RE</t>
  </si>
  <si>
    <t>20Q4-BM86-1SGV-7474-58ZD</t>
  </si>
  <si>
    <t>416U-L59P-364W-5L29-H100</t>
  </si>
  <si>
    <t>6JX2-A5HN-RZ03-VY0I-3M1V</t>
  </si>
  <si>
    <t>SA7N-H1P4-EN7E-7H4D-MUM1</t>
  </si>
  <si>
    <t>HS9P-Z71X-F26F-D3EL-QV1R</t>
  </si>
  <si>
    <t>486S-5Y81-1H8J-N827-KAD4</t>
  </si>
  <si>
    <t>A829-SACM-NP5X-TN94-S8A4</t>
  </si>
  <si>
    <t>6K3L-WX4Y-0PJ4-3X40-68C9</t>
  </si>
  <si>
    <t>E58A-OVP1-6C58-77N6-K7B0</t>
  </si>
  <si>
    <t>FSY8-X606-V19D-1KN0-K1FO</t>
  </si>
  <si>
    <t>LJ96-HA2Q-WNSU-275D-77B4</t>
  </si>
  <si>
    <t>75CT-1536-887N-S136-0JM7</t>
  </si>
  <si>
    <t>IED0-PD4F-UI0T-TTD6-29VS</t>
  </si>
  <si>
    <t>2G7P-17YZ-X6K1-76FZ-LB43</t>
  </si>
  <si>
    <t>1ZJ1-4GUZ-B8QR-ZXNU-LS5V</t>
  </si>
  <si>
    <t>1PB5-NG10-S57A-8JE6-5V22</t>
  </si>
  <si>
    <t>H9WW-CH39-2A41-8XNV-142X</t>
  </si>
  <si>
    <t>96YB-QGGM-34VY-92G0-0478</t>
  </si>
  <si>
    <t>7N5K-VVDN-69Y2-R1YC-137N</t>
  </si>
  <si>
    <t>U24E-O8X4-340X-66ZZ-D329</t>
  </si>
  <si>
    <t>5N35-29C2-51WX-0FTC-652U</t>
  </si>
  <si>
    <t>PHAW-86WR-6U38-8HTZ-L95J</t>
  </si>
  <si>
    <t>K20H-5I65-AL44-8BUZ-8OO5</t>
  </si>
  <si>
    <t>9R4Z-SJL0-S02H-JXGE-B079</t>
  </si>
  <si>
    <t>9RH8-4566-N88K-RP52-1K6G</t>
  </si>
  <si>
    <t>1S55-944V-1UT7-X6F1-4WGY</t>
  </si>
  <si>
    <t>9137-2CD7-XISN-D5W4-0W57</t>
  </si>
  <si>
    <t>DTH6-ODB7-8Q99-270N-SR48</t>
  </si>
  <si>
    <t>5PC9-OA25-GH13-W05M-180C</t>
  </si>
  <si>
    <t>Z45Q-41ZH-2754-PQ6S-4A70</t>
  </si>
  <si>
    <t>H8BT-S958-9893-SUV1-ILND</t>
  </si>
  <si>
    <t>7QD7-5QTB-K7A4-Z802-X3DK</t>
  </si>
  <si>
    <t>3LFU-0JMA-A02U-3AU4-4KNR</t>
  </si>
  <si>
    <t>9ZPP-6J1P-326W-30N4-570W</t>
  </si>
  <si>
    <t>3107-S9GB-G0NW-7GYV-KKCZ</t>
  </si>
  <si>
    <t>8MD2-25VK-57PA-FSBO-4X5C</t>
  </si>
  <si>
    <t>XUA6-3283-7M2Q-9D4J-42BF</t>
  </si>
  <si>
    <t>KAAG-XFRW-AQ92-I9Q8-00BU</t>
  </si>
  <si>
    <t>5P78-FA2T-XVTV-2A8P-W11P</t>
  </si>
  <si>
    <t>86MR-89PW-FJOF-390D-L065</t>
  </si>
  <si>
    <t>KWAC-B417-4Y0L-1G4K-84ZG</t>
  </si>
  <si>
    <t>6RKB-9R86-SP45-7Z2C-M59J</t>
  </si>
  <si>
    <t>9MR7-6D7C-QF16-P884-67BB</t>
  </si>
  <si>
    <t>0357-9441-63OK-4QE3-34X5</t>
  </si>
  <si>
    <t>76YE-82D7-28K3-4Z32-2K43</t>
  </si>
  <si>
    <t>5982-4DW5-691C-7502-5158</t>
  </si>
  <si>
    <t>6137-H2XA-UOVA-ZL5F-8UQV</t>
  </si>
  <si>
    <t>6H93-AMBL-S108-37RK-78K4</t>
  </si>
  <si>
    <t>XVK0-BVRJ-C5F0-B980-C84N</t>
  </si>
  <si>
    <t>NQW9-7HE8-S6C3-PHMP-65M9</t>
  </si>
  <si>
    <t>93QE-E8N2-8256-9108-NH44</t>
  </si>
  <si>
    <t>T659-D0ZF-EQ8U-85O2-5455</t>
  </si>
  <si>
    <t>9SOO-414D-T0VB-0R3Y-GK9P</t>
  </si>
  <si>
    <t>EQB2-746I-AVYC-02XO-X8XL</t>
  </si>
  <si>
    <t>061N-241U-AOSJ-PQ60-8V13</t>
  </si>
  <si>
    <t>54R7-79OF-GPS8-N2Y9-Z5FH</t>
  </si>
  <si>
    <t>E8P0-456Q-08CV-25L5-3GNU</t>
  </si>
  <si>
    <t>XW67-XVN7-4HWO-NV9A-KO05</t>
  </si>
  <si>
    <t>O3S2-CA70-I3Z1-CA77-D29C</t>
  </si>
  <si>
    <t>42JU-KKCT-QVPT-3E8L-1X6R</t>
  </si>
  <si>
    <t>4569-56W5-H21X-HJ7W-11E2</t>
  </si>
  <si>
    <t>1C53-8ZOE-F1Q5-164Z-20P2</t>
  </si>
  <si>
    <t>GU40-0RD4-ZJOX-2X1H-WW91</t>
  </si>
  <si>
    <t>V2BZ-OZ08-9SVK-45KW-328M</t>
  </si>
  <si>
    <t>Y901-8833-9PX7-WS04-45TS</t>
  </si>
  <si>
    <t>9PAY-X422-5O9L-B097-VTO9</t>
  </si>
  <si>
    <t>8BCG-1EL7-574S-S2K2-GCE9</t>
  </si>
  <si>
    <t>JEKB-21MW-4520-8R97-650U</t>
  </si>
  <si>
    <t>2EE7-541P-6R1I-XS4J-KEYO</t>
  </si>
  <si>
    <t>QF09-3ELH-0IZT-90W7-45YQ</t>
  </si>
  <si>
    <t>96G1-2JV0-4NV8-24O7-QWK0</t>
  </si>
  <si>
    <t>FFRW-9T8F-1RT1-FHKO-76VN</t>
  </si>
  <si>
    <t>10IQ-4KU8-7097-8EP9-IBEI</t>
  </si>
  <si>
    <t>3149-30SC-THN3-MD16-Z541</t>
  </si>
  <si>
    <t>YA34-4FQ7-0NS3-273Z-QK5S</t>
  </si>
  <si>
    <t>U847-34IN-STBL-4K73-H5CC</t>
  </si>
  <si>
    <t>H50H-25M1-8YKA-G8EW-44B1</t>
  </si>
  <si>
    <t>9ZD1-U7M3-49SR-7M6G-H4B9</t>
  </si>
  <si>
    <t>IO2T-4G5A-B24I-61L1-0A4F</t>
  </si>
  <si>
    <t>3N52-A3DT-R769-LSKZ-2GWM</t>
  </si>
  <si>
    <t>25PD-1NCH-TO9R-W189-CP4P</t>
  </si>
  <si>
    <t>RM2V-OMR5-E763-37H7-8JTE</t>
  </si>
  <si>
    <t>5RUI-VV0S-74D6-ZWG0-7RJD</t>
  </si>
  <si>
    <t>6W3L-RER5-W7MU-O31S-8F9J</t>
  </si>
  <si>
    <t>36N6-M363-8650-H887-7A66</t>
  </si>
  <si>
    <t>96I9-0U79-JM06-2009-3F23</t>
  </si>
  <si>
    <t>9Z05-EC91-977J-LSQ5-U9I0</t>
  </si>
  <si>
    <t>YL28-X5O3-0Z84-5HQG-N0I5</t>
  </si>
  <si>
    <t>2386-F823-H615-FOJJ-1689</t>
  </si>
  <si>
    <t>HR80-7168-2B70-110X-L182</t>
  </si>
  <si>
    <t>9Q1H-EX9A-5TLM-K8DP-9U64</t>
  </si>
  <si>
    <t>3ZO6-8ZC2-U5V4-80QL-XQ16</t>
  </si>
  <si>
    <t>99I6-0GT1-5WF6-445Z-5W49</t>
  </si>
  <si>
    <t>N7F0-LKNA-F4X2-83CI-091X</t>
  </si>
  <si>
    <t>B32X-7W21-47C1-N274-JN75</t>
  </si>
  <si>
    <t>7XEQ-5V4Y-O7H7-81WP-02JJ</t>
  </si>
  <si>
    <t>FOJ9-6E9M-4BYQ-5806-E44C</t>
  </si>
  <si>
    <t>3XJU-69O8-BE7H-BH8C-294X</t>
  </si>
  <si>
    <t>T24M-11UZ-9A70-B9M3-77OJ</t>
  </si>
  <si>
    <t>0398-CS39-J1CW-74D2-0NF5</t>
  </si>
  <si>
    <t>8TBV-80MW-VO95-69JZ-86P5</t>
  </si>
  <si>
    <t>U26W-I6I8-T5UG-20H9-I263</t>
  </si>
  <si>
    <t>S94M-72N5-SLIJ-E819-HFS5</t>
  </si>
  <si>
    <t>KKSX-997J-6O5Z-84JW-CEL0</t>
  </si>
  <si>
    <t>T6KB-06H0-08D0-YZ2Y-89M4</t>
  </si>
  <si>
    <t>5A1Y-404O-4LPW-MU53-U09K</t>
  </si>
  <si>
    <t>1IT2-TUU7-30HB-0M16-PF2F</t>
  </si>
  <si>
    <t>NJDP-084O-281X-2U4U-T44Q</t>
  </si>
  <si>
    <t>6B70-6W5I-LSN6-V6E8-2KK0</t>
  </si>
  <si>
    <t>CO9V-ARWE-HXK1-J9Q9-2GR5</t>
  </si>
  <si>
    <t>4054-V87B-6E2J-P7HN-16G5</t>
  </si>
  <si>
    <t>059E-H06H-A6QK-VYJP-7QK8</t>
  </si>
  <si>
    <t>1B0H-BDN1-FET8-PQO8-O3G1</t>
  </si>
  <si>
    <t>VLA3-7A1O-V7CT-B584-298B</t>
  </si>
  <si>
    <t>4TDU-510K-688Q-EYW4-L10K</t>
  </si>
  <si>
    <t>S676-0D33-C332-0X2F-76H8</t>
  </si>
  <si>
    <t>WO31-VMM1-YVZ9-A2W6-19OE</t>
  </si>
  <si>
    <t>6E98-A2DE-0G4L-TZ4K-C64Y</t>
  </si>
  <si>
    <t>6293-38Y1-54IW-79YK-E7K8</t>
  </si>
  <si>
    <t>6060-3L5N-9J11-800B-F39L</t>
  </si>
  <si>
    <t>O7S6-1659-688Q-94FB-3IO3</t>
  </si>
  <si>
    <t>92Y6-2E5I-MCQ2-H496-8H08</t>
  </si>
  <si>
    <t>1X65-39A2-25WR-Y0H7-0W76</t>
  </si>
  <si>
    <t>5EJ7-7LF5-HZRZ-1Q9N-G5E2</t>
  </si>
  <si>
    <t>ETE4-GGQG-4ZDI-93U0-BN9Z</t>
  </si>
  <si>
    <t>XGV9-O53D-WYJ8-UU89-K7FE</t>
  </si>
  <si>
    <t>H7J4-ETN6-N393-4F76-9Y6R</t>
  </si>
  <si>
    <t>0DOT-NYV7-6Z5J-HMV5-95V9</t>
  </si>
  <si>
    <t>EL5E-45Y7-F0J2-8DRF-5N5Y</t>
  </si>
  <si>
    <t>1I35-10HB-1G72-123I-VAJ0</t>
  </si>
  <si>
    <t>W7I2-GT72-FC17-0SNZ-JDFX</t>
  </si>
  <si>
    <t>7BWH-6YW2-Z049-925O-7W03</t>
  </si>
  <si>
    <t>482A-IL4T-3W0Q-YYP4-4AP5</t>
  </si>
  <si>
    <t>6NQ7-NHXK-9RCJ-8470-H015</t>
  </si>
  <si>
    <t>5GSA-R955-T3LJ-RPPI-36WT</t>
  </si>
  <si>
    <t>9AW4-A9NL-XAVP-X305-67NR</t>
  </si>
  <si>
    <t>4FSB-15UB-5202-FCCY-62Z8</t>
  </si>
  <si>
    <t>2AX6-L614-560H-R4S5-R6I6</t>
  </si>
  <si>
    <t>9A1G-E51B-4WU9-6L8S-3JO2</t>
  </si>
  <si>
    <t>0STU-017Q-Q3WX-55AP-OT1F</t>
  </si>
  <si>
    <t>P104-K51R-8ELU-F2PV-6FVY</t>
  </si>
  <si>
    <t>F7K8-DFVH-7GP0-HK31-JWVW</t>
  </si>
  <si>
    <t>2257-R020-T2AS-785Z-A5B0</t>
  </si>
  <si>
    <t>3ZPC-60R8-8VO5-67GX-5ZC0</t>
  </si>
  <si>
    <t>4IXJ-I224-Y0OO-JWCY-GA6Y</t>
  </si>
  <si>
    <t>7NX7-45YZ-72N1-7R92-WOIO</t>
  </si>
  <si>
    <t>784W-MU34-PD95-I8X0-W286</t>
  </si>
  <si>
    <t>I178-383A-734I-E6WO-3234</t>
  </si>
  <si>
    <t>T926-U91Y-4YK7-3TP4-7GKW</t>
  </si>
  <si>
    <t>8B4T-6F82-Q5IH-N097-460C</t>
  </si>
  <si>
    <t>OYT1-HZI0-C31K-5H04-OLGV</t>
  </si>
  <si>
    <t>UBWC-MV12-GJXD-UK03-ET66</t>
  </si>
  <si>
    <t>6369-3Z0S-3AZ0-53C7-33RA</t>
  </si>
  <si>
    <t>6L6N-1A8B-34AZ-FVLR-2449</t>
  </si>
  <si>
    <t>AWY6-EU8V-JF50-O4W0-72DK</t>
  </si>
  <si>
    <t>9LFB-4QLN-C77W-O2EO-D969</t>
  </si>
  <si>
    <t>M986-6702-QN96-E23I-A3T2</t>
  </si>
  <si>
    <t>YZ0P-2048-2VH6-1992-Q75C</t>
  </si>
  <si>
    <t>NQSV-Z9SN-PWJ8-O27R-61FM</t>
  </si>
  <si>
    <t>08MH-87VJ-4P7P-31Q4-1D5K</t>
  </si>
  <si>
    <t>ORL1-M4R3-I958-SD6U-75Q7</t>
  </si>
  <si>
    <t>8L7X-COCO-VY45-C5M4-0PBC</t>
  </si>
  <si>
    <t>HF27-890D-O925-91C8-S1Q8</t>
  </si>
  <si>
    <t>M377-SB8Y-654V-5LAR-68FC</t>
  </si>
  <si>
    <t>RCR5-5MX3-Y859-BU5P-HEH1</t>
  </si>
  <si>
    <t>E2Y4-9C9N-S4DF-735N-103A</t>
  </si>
  <si>
    <t>C900-CN12-9Y0J-J9XG-ND57</t>
  </si>
  <si>
    <t>1L73-X846-HTT0-SYG0-1CIE</t>
  </si>
  <si>
    <t>7EB8-EUIQ-2VBG-2BG4-0Y10</t>
  </si>
  <si>
    <t>B4G3-XNXR-7Y8B-7F5L-W607</t>
  </si>
  <si>
    <t>812I-N8FU-0FI3-M872-OAM2</t>
  </si>
  <si>
    <t>YM87-H459-KWQ4-U57H-12VB</t>
  </si>
  <si>
    <t>4I55-JCNE-16UB-WQM4-EG76</t>
  </si>
  <si>
    <t>2ZOT-6149-O741-323Y-N9FZ</t>
  </si>
  <si>
    <t>VZL6-9KY2-0A0B-079Q-3S0P</t>
  </si>
  <si>
    <t>FJXP-6292-3X6S-5Y42-4978</t>
  </si>
  <si>
    <t>5AX8-61LU-N19W-ARD5-4S2E</t>
  </si>
  <si>
    <t>SV96-1ZAO-9M8C-PN79-DK83</t>
  </si>
  <si>
    <t>UX22-57IP-34U1-2X1B-OS80</t>
  </si>
  <si>
    <t>G6B4-0N8U-91G4-01WA-761K</t>
  </si>
  <si>
    <t>AIF8-6TH2-XIJN-11WN-21FR</t>
  </si>
  <si>
    <t>N664-V4R1-0K2V-8J14-O0X3</t>
  </si>
  <si>
    <t>ACRX-ZDZR-JV90-1K71-NQ93</t>
  </si>
  <si>
    <t>VQ44-V1Q8-XF7R-30LQ-8W7U</t>
  </si>
  <si>
    <t>73S9-D83B-0H11-C3K5-3V1L</t>
  </si>
  <si>
    <t>SO8M-4K43-7603-SHBN-RC97</t>
  </si>
  <si>
    <t>4I4M-4KN8-9EYJ-2N54-834M</t>
  </si>
  <si>
    <t>BBC9-95FS-X9J8-J91K-3H94</t>
  </si>
  <si>
    <t>UX0R-550T-45T7-2B24-6658</t>
  </si>
  <si>
    <t>HX6P-7VRT-6L1U-I01A-0A10</t>
  </si>
  <si>
    <t>ZBY6-4AYW-R4AO-4JA2-5121</t>
  </si>
  <si>
    <t>ZS62-QLW7-305V-RMMG-E1DT</t>
  </si>
  <si>
    <t>J76I-39CG-1083-55LN-4Z9O</t>
  </si>
  <si>
    <t>B4A8-JI1C-0X02-YF51-3517</t>
  </si>
  <si>
    <t>S58G-4YHB-6TTO-A7F2-132W</t>
  </si>
  <si>
    <t>4530-A893-3A4L-U94F-811F</t>
  </si>
  <si>
    <t>A2H4-P220-3TU0-6668-5X08</t>
  </si>
  <si>
    <t>XF81-2P86-KD95-7159-D90Z</t>
  </si>
  <si>
    <t>K3KI-1N4S-5C02-P697-X1J7</t>
  </si>
  <si>
    <t>N97W-2RG5-V6D2-3S7X-6G12</t>
  </si>
  <si>
    <t>H0SY-134R-EL2M-756X-K1RP</t>
  </si>
  <si>
    <t>LZ18-64PY-86ZI-31GI-2166</t>
  </si>
  <si>
    <t>FN9Q-0UL6-24YH-2EB3-5YLD</t>
  </si>
  <si>
    <t>RNFZ-61N1-LYSO-DC7Z-44PX</t>
  </si>
  <si>
    <t>6D0C-4HRW-6TR5-O9U9-ZI93</t>
  </si>
  <si>
    <t>EE6W-7H0C-Y3R7-1001-N6GC</t>
  </si>
  <si>
    <t>V3YF-C4M3-QYBT-1D88-FC03</t>
  </si>
  <si>
    <t>I8V9-MLIN-9172-3NO5-C1P3</t>
  </si>
  <si>
    <t>P2D5-3HE5-A6S1-XCL2-YNRO</t>
  </si>
  <si>
    <t>N0SH-8GLZ-C53D-21FQ-P1NN</t>
  </si>
  <si>
    <t>19P9-J38V-3079-27U3-4L8A</t>
  </si>
  <si>
    <t>AQ2J-034B-AE7Q-G22H-0C4A</t>
  </si>
  <si>
    <t>M643-5A4E-ZC2Z-WU2C-2055</t>
  </si>
  <si>
    <t>N61F-10HF-E95K-TI9J-978I</t>
  </si>
  <si>
    <t>P9N0-L2I9-3329-V5R9-JAT7</t>
  </si>
  <si>
    <t>K167-4O17-164L-U59B-JR9A</t>
  </si>
  <si>
    <t>6574-069D-9818-1Z9M-A0EP</t>
  </si>
  <si>
    <t>0H62-P030-BU83-X4Z3-2Y7T</t>
  </si>
  <si>
    <t>WWI1-35SV-UU6K-3P65-6660</t>
  </si>
  <si>
    <t>30EY-8873-0V90-K2M1-7QDZ</t>
  </si>
  <si>
    <t>7L40-1472-3CEJ-Y8I6-6B64</t>
  </si>
  <si>
    <t>AF02-JZ13-E15T-45TB-281X</t>
  </si>
  <si>
    <t>0O09-27MR-0VV5-M613-D4AH</t>
  </si>
  <si>
    <t>351X-4LX0-SVAG-5IAR-OU76</t>
  </si>
  <si>
    <t>34UM-C21P-PTAR-KOKN-M124</t>
  </si>
  <si>
    <t>78PV-IZ02-UY78-J241-3SDQ</t>
  </si>
  <si>
    <t>8G02-10WT-58N0-9WD6-4IEX</t>
  </si>
  <si>
    <t>87NJ-I07F-737U-BGX4-0EOK</t>
  </si>
  <si>
    <t>2N8F-66R7-ZCCV-KSR0-S391</t>
  </si>
  <si>
    <t>GJ81-49U3-U51J-U6Y7-H2Y5</t>
  </si>
  <si>
    <t>EGVD-JIVD-OLP9-5F19-F0ZT</t>
  </si>
  <si>
    <t>2ZV8-1879-4MK8-801O-8630</t>
  </si>
  <si>
    <t>TQQP-5158-3R15-82TH-327D</t>
  </si>
  <si>
    <t>0K4B-7VFO-BJ3X-X476-7JKY</t>
  </si>
  <si>
    <t>36SK-67N4-S6ZF-EQWF-QSCK</t>
  </si>
  <si>
    <t>6K5V-F814-3TYH-UECZ-L5O9</t>
  </si>
  <si>
    <t>PS36-7T00-ZJ77-IFVT-I868</t>
  </si>
  <si>
    <t>SP3A-V35N-IXMN-95BT-G0R7</t>
  </si>
  <si>
    <t>3FC5-6BVJ-LHYU-9576-425X</t>
  </si>
  <si>
    <t>LVO0-J4L7-V48G-48YK-8YOU</t>
  </si>
  <si>
    <t>9817-3W02-DHW1-RU16-C5C6</t>
  </si>
  <si>
    <t>IW5M-4369-9372-36SU-7O4J</t>
  </si>
  <si>
    <t>92QJ-8SBB-C9PD-HEMH-2J92</t>
  </si>
  <si>
    <t>DKF6-7LL2-M137-3MSF-2T34</t>
  </si>
  <si>
    <t>4MA0-87OP-3N7R-BA71-837G</t>
  </si>
  <si>
    <t>0944-N4L2-2X7F-L4LE-0609</t>
  </si>
  <si>
    <t>CS1I-3U9C-439C-1TCQ-918U</t>
  </si>
  <si>
    <t>0B4U-GHZ5-M34A-MTOE-70D3</t>
  </si>
  <si>
    <t>291X-DPI1-6FW5-L7Y3-H6V1</t>
  </si>
  <si>
    <t>Q9G4-5A87-WVE0-FB7I-9KTG</t>
  </si>
  <si>
    <t>1EZZ-TN6C-O6E2-U5C8-FV47</t>
  </si>
  <si>
    <t>N7P2-W80J-3VKW-331U-0W71</t>
  </si>
  <si>
    <t>63OK-0833-22R2-0929-Z39S</t>
  </si>
  <si>
    <t>492L-4TTJ-Y83R-5O71-NXMW</t>
  </si>
  <si>
    <t>1334-FW3O-8LUX-5PPL-T3NU</t>
  </si>
  <si>
    <t>7D5X-QR1V-3A59-4WBT-GG2W</t>
  </si>
  <si>
    <t>M9CA-NJ6U-B7RJ-59V2-04S5</t>
  </si>
  <si>
    <t>Q0FD-V48C-638H-61A5-U72K</t>
  </si>
  <si>
    <t>2E8Q-JAS0-3180-9X0Z-U021</t>
  </si>
  <si>
    <t>4970-V1GG-T988-YG42-172G</t>
  </si>
  <si>
    <t>S5QK-XVL9-T122-79L8-G40B</t>
  </si>
  <si>
    <t>W50S-V115-I49Q-YW85-2284</t>
  </si>
  <si>
    <t>7M4Z-727F-308H-85D5-D9NM</t>
  </si>
  <si>
    <t>1E87-I2P1-P1KN-6Z0C-602J</t>
  </si>
  <si>
    <t>32Q4-8BCA-6Q5O-Y1N8-7G19</t>
  </si>
  <si>
    <t>A110-ZH26-124Y-331X-DJZ7</t>
  </si>
  <si>
    <t>GFVD-VSVK-9MA3-64MI-3NB5</t>
  </si>
  <si>
    <t>36KT-FUCT-6RE3-9UZ4-TYU6</t>
  </si>
  <si>
    <t>8L4V-1G69-834H-FBQ0-XQF9</t>
  </si>
  <si>
    <t>X1Q4-FER2-DOS6-N0WU-8BDC</t>
  </si>
  <si>
    <t>9I31-Y730-G876-ME76-5474</t>
  </si>
  <si>
    <t>Y6AQ-4JO3-L1TO-1T2G-K972</t>
  </si>
  <si>
    <t>NSH7-SBIE-63F7-RZ4L-0E6I</t>
  </si>
  <si>
    <t>B89Z-7BVR-WP9H-296Z-7I5H</t>
  </si>
  <si>
    <t>04SA-ESS9-5908-WUR6-J8O5</t>
  </si>
  <si>
    <t>G1GG-5OQ3-R135-I77P-YDV8</t>
  </si>
  <si>
    <t>IP46-S736-5D5I-A086-2FTE</t>
  </si>
  <si>
    <t>PLUV-8H4A-9Q20-38XG-Y1LT</t>
  </si>
  <si>
    <t>E0N8-IR6S-84XI-B00U-490K</t>
  </si>
  <si>
    <t>I63O-4MJE-WSFS-B4AV-J178</t>
  </si>
  <si>
    <t>T01C-NKN6-ZMJ7-61V1-QM45</t>
  </si>
  <si>
    <t>3IJ3-4160-1C5N-8378-7A89</t>
  </si>
  <si>
    <t>KR14-DZ3F-6J4U-578G-317R</t>
  </si>
  <si>
    <t>BKJ2-H416-M0UR-806U-RSVL</t>
  </si>
  <si>
    <t>1J54-BW2X-D4QP-FUW0-5Y9E</t>
  </si>
  <si>
    <t>453J-FBY1-30E8-U700-EF38</t>
  </si>
  <si>
    <t>6DFY-3L6C-V1J9-2B8G-B186</t>
  </si>
  <si>
    <t>ESO2-6842-70WJ-N1T8-O838</t>
  </si>
  <si>
    <t>QLLY-0L21-73AZ-KRJ2-34YX</t>
  </si>
  <si>
    <t>I0O6-18V7-PY07-R5RX-F98L</t>
  </si>
  <si>
    <t>71YR-C053-F4P4-811U-Q5Q7</t>
  </si>
  <si>
    <t>N42A-N4VN-GK8W-7M3T-P5L8</t>
  </si>
  <si>
    <t>G7J9-091U-37J0-4OJA-JK54</t>
  </si>
  <si>
    <t>D6K7-173O-8S29-SUQ1-7O24</t>
  </si>
  <si>
    <t>S47U-S761-TLJS-HDQ2-I04C</t>
  </si>
  <si>
    <t>83WC-S8I6-GVQ0-T14V-V2Z7</t>
  </si>
  <si>
    <t>2DBP-5326-852T-2EM6-XI46</t>
  </si>
  <si>
    <t>303I-ACDY-71C9-1AKA-2706</t>
  </si>
  <si>
    <t>SR98-2M04-NYHQ-JY24-P334</t>
  </si>
  <si>
    <t>FE3V-X15A-W9J7-6Q56-ZMSO</t>
  </si>
  <si>
    <t>63Q5-7H5B-1EZX-8012-A8NP</t>
  </si>
  <si>
    <t>FXP9-62NY-QPLU-MZH3-IN9U</t>
  </si>
  <si>
    <t>6IE7-U0K2-S7V3-R49T-2PXB</t>
  </si>
  <si>
    <t>STWI-F6HC-86PA-I75V-LR6I</t>
  </si>
  <si>
    <t>5V8Q-5P58-30Z4-37BF-3W92</t>
  </si>
  <si>
    <t>86YT-CK9Q-4Z4Q-OXNP-5Z13</t>
  </si>
  <si>
    <t>PB36-VI0T-JMZE-W90Z-88SD</t>
  </si>
  <si>
    <t>2HSQ-45YU-0Z6W-R553-8E3S</t>
  </si>
  <si>
    <t>FH05-753D-SG24-38F4-V6N7</t>
  </si>
  <si>
    <t>MO04-RRT7-MP1I-734D-3F98</t>
  </si>
  <si>
    <t>2X99-7K55-1WR1-3U87-0GKV</t>
  </si>
  <si>
    <t>P1K6-92S4-9G9R-Y0Q2-R0RH</t>
  </si>
  <si>
    <t>N7G3-M1JF-7QH3-Y8FC-DEQ1</t>
  </si>
  <si>
    <t>FZ16-Y53R-747U-GUTM-655T</t>
  </si>
  <si>
    <t>QK66-633N-SZRJ-J5S9-32KJ</t>
  </si>
  <si>
    <t>6183-U821-U2SU-27JS-U5TI</t>
  </si>
  <si>
    <t>D4E7-26LL-YXKF-MI3Y-KP6Z</t>
  </si>
  <si>
    <t>2594-RG37-4UW3-913G-33VD</t>
  </si>
  <si>
    <t>7VY3-JK6L-V878-4AN4-A74V</t>
  </si>
  <si>
    <t>ZWGQ-7L1R-467O-33B0-C71C</t>
  </si>
  <si>
    <t>4S16-S309-80MG-DI35-BNWL</t>
  </si>
  <si>
    <t>CE4V-L15L-9K15-MVE7-205O</t>
  </si>
  <si>
    <t>QGVT-F968-AVQL-08GF-2GKB</t>
  </si>
  <si>
    <t>05N8-T4AY-L14P-Q4O9-M4R6</t>
  </si>
  <si>
    <t>4V9E-QJ2C-9PC5-SD16-PN8P</t>
  </si>
  <si>
    <t>6746-JC9C-1W94-H6CI-M120</t>
  </si>
  <si>
    <t>Z7SP-QWWQ-21I7-M2T1-S5KU</t>
  </si>
  <si>
    <t>8WO2-758I-77U6-6028-XFPE</t>
  </si>
  <si>
    <t>P1JZ-S805-6J16-9H91-O3Q3</t>
  </si>
  <si>
    <t>J1S7-BIW6-62W4-7X7H-67QF</t>
  </si>
  <si>
    <t>KH37-E3B1-RMOO-L8DT-8813</t>
  </si>
  <si>
    <t>40BW-N0Q2-PEEX-QLTN-78G7</t>
  </si>
  <si>
    <t>96RQ-0KV6-3U99-3UBD-D5N4</t>
  </si>
  <si>
    <t>IQ3W-06Z6-Y655-2ZN7-0E12</t>
  </si>
  <si>
    <t>03B6-I127-083G-OL0V-IOR8</t>
  </si>
  <si>
    <t>N7IY-HH42-Y224-OY5Q-Z606</t>
  </si>
  <si>
    <t>1V08-458F-VRKU-6534-53UT</t>
  </si>
  <si>
    <t>31NL-I3G1-0SYP-582O-IOJU</t>
  </si>
  <si>
    <t>2697-21VF-77L2-2169-9M2E</t>
  </si>
  <si>
    <t>1KS5-4212-4V46-OK70-B752</t>
  </si>
  <si>
    <t>88HK-J92H-GP0P-095Q-D8V6</t>
  </si>
  <si>
    <t>6816-N8E1-M458-QEBR-5G06</t>
  </si>
  <si>
    <t>0N0P-267O-6TFP-Z5ZB-Y2A6</t>
  </si>
  <si>
    <t>MXJ4-BXOH-V7W6-0050-L6K8</t>
  </si>
  <si>
    <t>BXY2-35TW-1OS7-GCJK-6R5F</t>
  </si>
  <si>
    <t>K9X2-6K24-C409-3100-60F9</t>
  </si>
  <si>
    <t>2HND-9788-35Q0-MB87-7WB3</t>
  </si>
  <si>
    <t>F823-33E1-BMM6-CE5C-WC4R</t>
  </si>
  <si>
    <t>90E4-Z7X7-I12Q-SYUU-2D43</t>
  </si>
  <si>
    <t>2N48-Q0OO-TELT-PXHA-7IZ8</t>
  </si>
  <si>
    <t>2F6K-0P51-W0W1-8DE9-6FS1</t>
  </si>
  <si>
    <t>Y84T-4N6W-2L54-9RRD-WC46</t>
  </si>
  <si>
    <t>7761-KAV0-O6X6-2ESJ-E103</t>
  </si>
  <si>
    <t>JU54-3P95-VP40-Y9Q1-0670</t>
  </si>
  <si>
    <t>7L23-96ZF-IJ5Y-CDA4-WPGV</t>
  </si>
  <si>
    <t>U271-23OJ-F4P2-J88D-ZG89</t>
  </si>
  <si>
    <t>H9PV-YCON-ICDY-M5N4-AM31</t>
  </si>
  <si>
    <t>YLKX-493T-CB09-7O4S-7RZE</t>
  </si>
  <si>
    <t>5ZE6-1D4O-PBN2-44O9-9UZ0</t>
  </si>
  <si>
    <t>WK4N-ULZ3-U2PG-Z35G-8S16</t>
  </si>
  <si>
    <t>JB2U-IDF3-8U2D-NF3L-G5Y5</t>
  </si>
  <si>
    <t>P1PJ-9XUZ-94B2-5F8B-152J</t>
  </si>
  <si>
    <t>78WB-MLY1-RH9A-UBBN-H4QB</t>
  </si>
  <si>
    <t>Q58C-8V8N-O138-YUQA-1SK1</t>
  </si>
  <si>
    <t>7O95-99LX-HFH9-ZDM3-Z80Q</t>
  </si>
  <si>
    <t>LF3V-7V1M-G81Z-675E-W2PW</t>
  </si>
  <si>
    <t>KJ0L-TRGF-X8BV-D3A6-DPZE</t>
  </si>
  <si>
    <t>3798-D6VN-71I1-W37V-A81P</t>
  </si>
  <si>
    <t>878O-MX04-7WXB-63QS-F940</t>
  </si>
  <si>
    <t>32CK-2KVI-Y6G9-CZL1-A1CF</t>
  </si>
  <si>
    <t>6BB0-89Z4-DBXK-2308-6A8S</t>
  </si>
  <si>
    <t>63TS-YWZC-2Q06-105J-0810</t>
  </si>
  <si>
    <t>79N0-0K0Q-8NKA-IP63-7Q20</t>
  </si>
  <si>
    <t>594X-31ZR-P677-3C7L-43E4</t>
  </si>
  <si>
    <t>FHG9-5F05-40WU-BBBO-Q787</t>
  </si>
  <si>
    <t>818D-0ZY8-PU4F-6FCK-ZC1N</t>
  </si>
  <si>
    <t>48P5-RY50-15B5-U7KG-D021</t>
  </si>
  <si>
    <t>UG9Q-DUIX-3W2D-F92R-70M9</t>
  </si>
  <si>
    <t>B6CD-3QPB-P643-QGJ7-9ZNG</t>
  </si>
  <si>
    <t>UC5W-W33L-P023-GGAI-JO95</t>
  </si>
  <si>
    <t>J0P6-Q794-H81E-1A74-6K95</t>
  </si>
  <si>
    <t>62M8-OELK-O27K-9QAI-QOQ7</t>
  </si>
  <si>
    <t>18KZ-P8UU-TY74-583S-R2EJ</t>
  </si>
  <si>
    <t>1V4W-6O12-7J5Q-9P53-SIE0</t>
  </si>
  <si>
    <t>Q6D4-J99K-1N32-74RO-73TJ</t>
  </si>
  <si>
    <t>5448-P588-EF85-4VJQ-60IX</t>
  </si>
  <si>
    <t>59O3-7ALO-O3B0-7LJ2-9V5V</t>
  </si>
  <si>
    <t>C2D8-O20U-15Z3-YG71-Z365</t>
  </si>
  <si>
    <t>4RCD-S634-G437-SPGT-UT4Z</t>
  </si>
  <si>
    <t>F852-477I-0LPG-11JI-27SO</t>
  </si>
  <si>
    <t>08OK-A95I-927Y-R38G-TM24</t>
  </si>
  <si>
    <t>34K1-80TG-4473-MCGO-Z2I7</t>
  </si>
  <si>
    <t>656B-URTF-OIQJ-0DTF-ZL68</t>
  </si>
  <si>
    <t>32NO-T4R5-3F9J-WYJ8-97V4</t>
  </si>
  <si>
    <t>K1B2-Z9RR-3907-5Y99-6853</t>
  </si>
  <si>
    <t>4E4L-8UJQ-908U-65BO-0O8M</t>
  </si>
  <si>
    <t>Z992-7171-BO2N-W1W7-LMKH</t>
  </si>
  <si>
    <t>7CJ0-R3R8-8C52-0A21-V9UG</t>
  </si>
  <si>
    <t>1HCS-01T7-VLCX-09J2-B8W2</t>
  </si>
  <si>
    <t>AY10-73H0-S7SB-09AW-15RO</t>
  </si>
  <si>
    <t>BL02-01C8-OB7M-MKEV-SJ5M</t>
  </si>
  <si>
    <t>8T24-3WR2-6562-ZN40-8366</t>
  </si>
  <si>
    <t>IOI6-N060-2GVB-XR44-5N3E</t>
  </si>
  <si>
    <t>VJTX-7KL3-082S-3F14-8Y91</t>
  </si>
  <si>
    <t>DD95-Z383-H5PP-67H3-IL69</t>
  </si>
  <si>
    <t>US9D-IFIT-RH4U-2Z9C-I71I</t>
  </si>
  <si>
    <t>1XF9-Q1U2-TIK8-737V-58T7</t>
  </si>
  <si>
    <t>71A8-UQG8-64S3-X18S-6N4H</t>
  </si>
  <si>
    <t>UM94-KSGR-D7HS-TS42-QL02</t>
  </si>
  <si>
    <t>U993-DYW0-1I26-M227-1O22</t>
  </si>
  <si>
    <t>22SX-7SOF-1KKK-S1ZH-WC10</t>
  </si>
  <si>
    <t>349G-VBDI-SVU2-5I1X-VF0B</t>
  </si>
  <si>
    <t>N3O0-5B8S-709Y-D347-32RU</t>
  </si>
  <si>
    <t>MB1B-E12D-DKDQ-E33N-TL76</t>
  </si>
  <si>
    <t>QII2-2P7L-KX09-14L8-V7VF</t>
  </si>
  <si>
    <t>8VUK-V54C-H430-UT72-2E31</t>
  </si>
  <si>
    <t>F4TX-732P-TVCI-22QD-SK7R</t>
  </si>
  <si>
    <t>60W2-527I-L500-94G2-737Y</t>
  </si>
  <si>
    <t>O9C8-PEY6-07W5-3680-18C7</t>
  </si>
  <si>
    <t>7N32-4R76-0DL0-GBV2-O5K4</t>
  </si>
  <si>
    <t>Z0QG-A25N-8JXB-B62B-132V</t>
  </si>
  <si>
    <t>38YQ-6U8E-PBUV-Y651-J154</t>
  </si>
  <si>
    <t>83J9-6GD4-050U-70OU-9F62</t>
  </si>
  <si>
    <t>66QK-A643-A7V2-KX0T-KDSY</t>
  </si>
  <si>
    <t>99HQ-6O65-MYFB-8932-NDC8</t>
  </si>
  <si>
    <t>ROUM-MP0G-TN24-3H36-5AWD</t>
  </si>
  <si>
    <t>K3E6-I5OL-4L4V-TY62-5M7F</t>
  </si>
  <si>
    <t>VK9U-CU6V-AG1W-7UT6-1KE9</t>
  </si>
  <si>
    <t>81TG-3Y47-LW82-R8QS-Y25W</t>
  </si>
  <si>
    <t>5P28-37V3-TK2Z-MTG1-57YQ</t>
  </si>
  <si>
    <t>23MP-K121-YATP-69WO-975D</t>
  </si>
  <si>
    <t>IZEJ-3P88-875T-3IY7-13R6</t>
  </si>
  <si>
    <t>8M6R-R72H-WX3V-CM2H-103G</t>
  </si>
  <si>
    <t>37M3-D8Z5-4MJ6-5LDH-96RG</t>
  </si>
  <si>
    <t>5E4K-5R3K-BRQG-U5V8-X65S</t>
  </si>
  <si>
    <t>T24Z-29VU-Z9T6-9208-062D</t>
  </si>
  <si>
    <t>NG88-4R07-3JF5-CV1I-10N9</t>
  </si>
  <si>
    <t>U0L7-055Z-Y72G-396Q-0YE7</t>
  </si>
  <si>
    <t>0DTW-B669-SYSD-S157-6NC0</t>
  </si>
  <si>
    <t>Q982-40A1-IC2D-M3ZR-Z8K9</t>
  </si>
  <si>
    <t>M198-Y43G-FN2J-GYC7-1DQ4</t>
  </si>
  <si>
    <t>1UDA-8BDE-3592-3HO0-8CQY</t>
  </si>
  <si>
    <t>W958-C683-SE00-8VX0-A19B</t>
  </si>
  <si>
    <t>8H1C-4ZDD-LVL1-L584-6288</t>
  </si>
  <si>
    <t>4L5G-16NI-LD14-72Y8-2T17</t>
  </si>
  <si>
    <t>7133-B5MY-2135-I9J7-3U2O</t>
  </si>
  <si>
    <t>4V1U-XB07-0GLQ-V922-1I55</t>
  </si>
  <si>
    <t>3E7Z-35F4-2000-51H5-J74P</t>
  </si>
  <si>
    <t>D0W8-D3JB-2VT7-9330-2P7D</t>
  </si>
  <si>
    <t>7FME-WC06-674E-O5G4-YAQ6</t>
  </si>
  <si>
    <t>75KO-0120-Q4QT-8X83-8577</t>
  </si>
  <si>
    <t>1M5I-583C-V1E6-QC2T-4W20</t>
  </si>
  <si>
    <t>2PV9-SO42-0E2A-TK2A-9NI6</t>
  </si>
  <si>
    <t>F449-YN86-AZUV-78N3-X122</t>
  </si>
  <si>
    <t>F781-S232-06Q5-5751-U3N0</t>
  </si>
  <si>
    <t>AIB8-3LRZ-A55D-MHW7-7818</t>
  </si>
  <si>
    <t>1UA8-U0AX-WNBQ-6040-027D</t>
  </si>
  <si>
    <t>UJL3-S6LM-EZR5-GH88-1064</t>
  </si>
  <si>
    <t>TH1Q-81W3-MJ7B-5HMX-2G98</t>
  </si>
  <si>
    <t>Z2FO-979N-W5L1-31W0-CKC1</t>
  </si>
  <si>
    <t>0211-OZ69-O5K1-848H-63GE</t>
  </si>
  <si>
    <t>770Y-42W3-6UI7-L622-MW4E</t>
  </si>
  <si>
    <t>3645-N4WH-SP4K-XX68-338N</t>
  </si>
  <si>
    <t>O4HF-E5LG-I14O-VI00-WQ1L</t>
  </si>
  <si>
    <t>F59P-887N-3WKK-ZFP8-87DJ</t>
  </si>
  <si>
    <t>3JVO-E0WA-8O33-FX34-J9A5</t>
  </si>
  <si>
    <t>786I-6143-2TVB-326Q-SM8B</t>
  </si>
  <si>
    <t>50JR-F5XO-2ME0-RC5T-34EB</t>
  </si>
  <si>
    <t>01XH-9FG2-11I8-8Q4V-N1H5</t>
  </si>
  <si>
    <t>LF43-VUXZ-V81T-BAUX-J9W9</t>
  </si>
  <si>
    <t>YW3N-B55O-7YL2-7C34-4HH9</t>
  </si>
  <si>
    <t>7MZ6-J5VD-7SOK-H4K8-OBQC</t>
  </si>
  <si>
    <t>HBWW-3YD8-M286-X277-61C2</t>
  </si>
  <si>
    <t>824O-UW1K-4UC7-1D5B-2PC5</t>
  </si>
  <si>
    <t>91D3-66HJ-D95V-HT6S-8M7K</t>
  </si>
  <si>
    <t>57DO-5BW1-B2E2-45VY-F9C8</t>
  </si>
  <si>
    <t>R0NP-2QO0-V07F-X286-QRV2</t>
  </si>
  <si>
    <t>4T97-22ZP-Q324-Q0KU-W4QK</t>
  </si>
  <si>
    <t>GFG3-9427-84HT-3740-WSAR</t>
  </si>
  <si>
    <t>8762-3711-V03X-L3G6-53K6</t>
  </si>
  <si>
    <t>5BOO-1SO2-9D5C-F47J-2QC5</t>
  </si>
  <si>
    <t>2D3N-N5U7-8L77-74V3-59TM</t>
  </si>
  <si>
    <t>2EOC-231P-P49B-YIHN-35J2</t>
  </si>
  <si>
    <t>0J42-JF32-G9L5-4187-OK27</t>
  </si>
  <si>
    <t>Z2A7-V671-N32L-M60C-6POL</t>
  </si>
  <si>
    <t>22Q6-18F0-9K2V-0XEX-02ON</t>
  </si>
  <si>
    <t>444X-7B63-0ET6-U270-20W2</t>
  </si>
  <si>
    <t>7KF8-S0Q6-RC16-79P9-526J</t>
  </si>
  <si>
    <t>32EH-OW77-D645-3PH8-7STJ</t>
  </si>
  <si>
    <t>7137-W9U8-X192-9PZD-R89Q</t>
  </si>
  <si>
    <t>PGK5-269W-R77C-N52K-HIY9</t>
  </si>
  <si>
    <t>OF99-3S53-S9T8-Q7WF-Y8O0</t>
  </si>
  <si>
    <t>Z3PP-W8BL-LRY2-W7PD-U092</t>
  </si>
  <si>
    <t>R322-8J24-O77N-UWGQ-25JQ</t>
  </si>
  <si>
    <t>5QSA-2D7Z-YB7Y-414N-2794</t>
  </si>
  <si>
    <t>Y0D9-KP6B-SK3Z-GK67-6R10</t>
  </si>
  <si>
    <t>X8G5-34XV-37Y2-095P-UU8R</t>
  </si>
  <si>
    <t>4ALC-9G27-B2J2-O43J-1TBM</t>
  </si>
  <si>
    <t>6AMB-0OQR-W160-ED4V-0RH8</t>
  </si>
  <si>
    <t>7HB1-7PD0-6N38-213Y-5706</t>
  </si>
  <si>
    <t>2544-BVPA-8YLD-H9CB-897R</t>
  </si>
  <si>
    <t>55P7-SA34-OFZR-W46O-HT32</t>
  </si>
  <si>
    <t>Z42Z-TZ5C-NKMB-9A06-95O2</t>
  </si>
  <si>
    <t>YKFJ-6T0M-0IJ9-B13O-8476</t>
  </si>
  <si>
    <t>VX5Q-FORM-04ZZ-0N42-MQX7</t>
  </si>
  <si>
    <t>YZ2E-1117-47S9-687G-Q33P</t>
  </si>
  <si>
    <t>N2DR-J993-TD6K-886Q-MY42</t>
  </si>
  <si>
    <t>0234-6CG0-Q3LW-H704-VIPP</t>
  </si>
  <si>
    <t>2C7C-9RTE-56T9-K128-14MC</t>
  </si>
  <si>
    <t>YOVG-TZ39-B914-82TI-6681</t>
  </si>
  <si>
    <t>IZBW-84T0-2E6L-SE0J-14M2</t>
  </si>
  <si>
    <t>O274-6C5N-1WRL-XA2J-50DR</t>
  </si>
  <si>
    <t>DVL0-7DG8-8P0D-4U0N-M083</t>
  </si>
  <si>
    <t>96K5-2E02-83OL-6ZCZ-IIBB</t>
  </si>
  <si>
    <t>0MW8-0D16-WW2M-XT6Z-4RT8</t>
  </si>
  <si>
    <t>58NS-5C6R-1JSX-F3KY-8R60</t>
  </si>
  <si>
    <t>AZ2D-X70K-SBL9-E115-96Q8</t>
  </si>
  <si>
    <t>OD2J-H9Z1-S158-3TR2-4M0U</t>
  </si>
  <si>
    <t>X174-B5D2-7807-4711-A98B</t>
  </si>
  <si>
    <t>2107-XHCV-TW7R-1NU4-EON8</t>
  </si>
  <si>
    <t>OYR8-6EVY-0RJ2-77GM-Q59Y</t>
  </si>
  <si>
    <t>I90T-UYLT-DEKD-6Z2V-O013</t>
  </si>
  <si>
    <t>1S6P-DUZ6-KC1A-7E54-BI49</t>
  </si>
  <si>
    <t>84LM-Z7BX-W922-028Q-2GXR</t>
  </si>
  <si>
    <t>L655-307Q-G541-DSWU-11V2</t>
  </si>
  <si>
    <t>7S7W-VN9H-LZ87-L20P-KL82</t>
  </si>
  <si>
    <t>T169-X33O-91A9-HH35-9E99</t>
  </si>
  <si>
    <t>3XY6-YS8B-X7BP-5196-3ES9</t>
  </si>
  <si>
    <t>26Y2-5433-Y7CE-14F3-43Y8</t>
  </si>
  <si>
    <t>NJ4P-41B2-673H-C7PI-JCD1</t>
  </si>
  <si>
    <t>715U-B62X-954D-KI15-C2W5</t>
  </si>
  <si>
    <t>ZDH9-3B3E-Y6HJ-M5RB-11R9</t>
  </si>
  <si>
    <t>5251-W874-A91G-3J78-2224</t>
  </si>
  <si>
    <t>F06Z-DD1Z-S9W5-M3Y7-6A0N</t>
  </si>
  <si>
    <t>BT8N-9CR6-T6F7-5932-AB5D</t>
  </si>
  <si>
    <t>NM4G-3JDL-8ER3-2EKF-4K9C</t>
  </si>
  <si>
    <t>9X1Z-PA83-031W-MCX2-YF1H</t>
  </si>
  <si>
    <t>5U5G-8T83-53D5-3I5H-007V</t>
  </si>
  <si>
    <t>N504-A772-8370-0Z52-745G</t>
  </si>
  <si>
    <t>0HJD-08SE-IRN8-K02F-6AV4</t>
  </si>
  <si>
    <t>YK31-98P4-2D42-TF5X-A78C</t>
  </si>
  <si>
    <t>H94C-4Q5D-U223-D899-8494</t>
  </si>
  <si>
    <t>24IF-T94Q-409S-9SP3-GDR8</t>
  </si>
  <si>
    <t>Z99H-E96N-ZDNC-3NPN-L514</t>
  </si>
  <si>
    <t>4G6H-4AY2-4DC1-J5VO-G183</t>
  </si>
  <si>
    <t>1Y2X-C84R-U6JA-0A47-77ED</t>
  </si>
  <si>
    <t>N1DY-04KR-2OAP-701C-3W6C</t>
  </si>
  <si>
    <t>6YD6-I0K2-N8D9-RNGN-VZ72</t>
  </si>
  <si>
    <t>Y3U5-L9JJ-W8XW-ZWML-59S2</t>
  </si>
  <si>
    <t>QA21-1C7A-XAA9-44MJ-JBUD</t>
  </si>
  <si>
    <t>HRN5-8M9P-JW4Z-29R8-UVI5</t>
  </si>
  <si>
    <t>65H8-UH58-61A7-2330-3GOZ</t>
  </si>
  <si>
    <t>1693-K3Y6-IR21-N3H8-9KQR</t>
  </si>
  <si>
    <t>4W03-74FI-1NI5-1CM3-660B</t>
  </si>
  <si>
    <t>ANE5-2570-0B65-29E8-6O34</t>
  </si>
  <si>
    <t>8OX1-2LZZ-3548-4337-H36V</t>
  </si>
  <si>
    <t>Q75A-8Y36-H4FG-839D-JQ8F</t>
  </si>
  <si>
    <t>X9P8-2WD3-IHYR-1ZN8-5X8V</t>
  </si>
  <si>
    <t>B163-24EF-IX66-034M-DXL9</t>
  </si>
  <si>
    <t>0ZWC-7GAW-OD0K-KCDZ-TK2C</t>
  </si>
  <si>
    <t>2A8G-0M96-I4N5-QAZA-2KDV</t>
  </si>
  <si>
    <t>2756-41H2-8VLH-8J5Y-T4A4</t>
  </si>
  <si>
    <t>6PQH-6443-84VO-4F3S-3O4U</t>
  </si>
  <si>
    <t>3597-I6WB-166L-07TG-7EM0</t>
  </si>
  <si>
    <t>05Y6-G7VF-7D80-C4XW-W2H3</t>
  </si>
  <si>
    <t>9889-5N4M-76CV-8564-QF5S</t>
  </si>
  <si>
    <t>Z4W4-JG0Q-8B9L-0U0I-4XR9</t>
  </si>
  <si>
    <t>U7GZ-QGEH-DCHZ-ZH52-DZUT</t>
  </si>
  <si>
    <t>J77M-U449-I855-K0QH-M31L</t>
  </si>
  <si>
    <t>WE04-3UN9-77WO-72J5-L0MI</t>
  </si>
  <si>
    <t>1457-9V65-KBF1-39B4-KK5N</t>
  </si>
  <si>
    <t>X1YJ-7T36-9BL4-GLLG-U56T</t>
  </si>
  <si>
    <t>359N-BSLE-EF98-RGUX-03X5</t>
  </si>
  <si>
    <t>47P6-YA4V-339H-UEQ7-5J36</t>
  </si>
  <si>
    <t>S891-7170-284Q-6J6O-N81R</t>
  </si>
  <si>
    <t>3GIT-82K9-1910-Z0GK-9GN2</t>
  </si>
  <si>
    <t>LRD0-6MZ0-A4GN-D4K3-L3V0</t>
  </si>
  <si>
    <t>1J09-OMX9-7D3F-55KD-NV9E</t>
  </si>
  <si>
    <t>ZA90-NF89-61S3-LT9Y-LX2J</t>
  </si>
  <si>
    <t>K890-7209-312I-BE1N-56FN</t>
  </si>
  <si>
    <t>9234-E9MR-8974-3BXO-7439</t>
  </si>
  <si>
    <t>PDMI-81LA-5MB3-PE11-72ZC</t>
  </si>
  <si>
    <t>G94D-5LOO-9SF8-YH3Q-M627</t>
  </si>
  <si>
    <t>2Y01-359R-R3VD-M341-OX0D</t>
  </si>
  <si>
    <t>6T3L-2LLF-Z41I-QPL0-3TU1</t>
  </si>
  <si>
    <t>NY0Z-D918-0RT8-8M28-M18K</t>
  </si>
  <si>
    <t>0BS5-9XK5-23N0-8I18-OHCM</t>
  </si>
  <si>
    <t>L8MV-DMUX-OE0C-65FP-LJZL</t>
  </si>
  <si>
    <t>3O77-96RO-9GH7-VX0Q-LP2X</t>
  </si>
  <si>
    <t>IS73-M5M4-94W3-6C06-1T8B</t>
  </si>
  <si>
    <t>X8TJ-AYHE-T6Q8-3528-K4LP</t>
  </si>
  <si>
    <t>LS14-5HNG-T3GE-41DC-T19P</t>
  </si>
  <si>
    <t>205P-27H9-445G-DG9W-43G7</t>
  </si>
  <si>
    <t>OG03-C261-ND9T-17F3-3B2V</t>
  </si>
  <si>
    <t>5F03-9T38-YH0M-BWP1-KEGV</t>
  </si>
  <si>
    <t>L4X6-JRB1-F5WR-KFQM-0R18</t>
  </si>
  <si>
    <t>9236-Q5YG-4Y7D-67Y4-4F7I</t>
  </si>
  <si>
    <t>4TZM-W9BU-2X93-6I87-7P87</t>
  </si>
  <si>
    <t>755W-P0T0-YY3J-D1PE-J5R4</t>
  </si>
  <si>
    <t>X4FG-9192-U6DO-H4E6-F391</t>
  </si>
  <si>
    <t>L37I-F499-PV2I-Q3TC-3485</t>
  </si>
  <si>
    <t>72LB-FM5F-2NB4-XYR5-48ZV</t>
  </si>
  <si>
    <t>3101-M9K4-4UH4-D3OV-E97V</t>
  </si>
  <si>
    <t>15KF-M2Z0-CKGQ-KM7S-C598</t>
  </si>
  <si>
    <t>8H18-KF9R-09L0-RXH9-A7O0</t>
  </si>
  <si>
    <t>2P89-FTU8-8NO6-3OHB-1Y9U</t>
  </si>
  <si>
    <t>72O6-66OG-3EY8-0WB6-E4F1</t>
  </si>
  <si>
    <t>41C1-RGAO-OWWM-VF9O-MK1L</t>
  </si>
  <si>
    <t>1711-60GX-X093-9E46-0402</t>
  </si>
  <si>
    <t>SK21-7SA7-BTM8-O2L1-3L35</t>
  </si>
  <si>
    <t>YV3B-89Q8-SYB3-WT1J-XYJE</t>
  </si>
  <si>
    <t>5XHI-GSY5-W33H-90NC-2ZDG</t>
  </si>
  <si>
    <t>447Q-3V0Z-85KG-91C4-GK47</t>
  </si>
  <si>
    <t>Y901-BDH4-KLOL-M7D3-9P41</t>
  </si>
  <si>
    <t>X56N-RS18-4380-X8YJ-6857</t>
  </si>
  <si>
    <t>R0AY-Z92A-53O6-4764-DC62</t>
  </si>
  <si>
    <t>ZHXE-V225-ABXI-F6LE-R709</t>
  </si>
  <si>
    <t>0G59-1I8J-A7FM-19Z4-5LTM</t>
  </si>
  <si>
    <t>5204-381V-W411-4U6G-ZT5I</t>
  </si>
  <si>
    <t>1129-248E-02O2-4QI9-HYR4</t>
  </si>
  <si>
    <t>SORI-BXAP-L499-P3X2-I2K7</t>
  </si>
  <si>
    <t>372E-BE72-1XJF-M44I-D5F1</t>
  </si>
  <si>
    <t>3KB7-72LR-LRLK-4Y39-EA4O</t>
  </si>
  <si>
    <t>L709-83L3-RW1D-7929-R0H5</t>
  </si>
  <si>
    <t>8537-DS6O-PT81-NN8E-S902</t>
  </si>
  <si>
    <t>7108-LX75-1EWR-R39Q-9840</t>
  </si>
  <si>
    <t>00A6-IOD7-7E4W-3SX1-54EP</t>
  </si>
  <si>
    <t>2X42-TDE1-80UQ-Y2V6-QHS4</t>
  </si>
  <si>
    <t>03RV-72DS-I64L-726K-0QFX</t>
  </si>
  <si>
    <t>438J-4I78-X2KQ-MXG1-5Y49</t>
  </si>
  <si>
    <t>6663-5Y07-0NVL-B6K0-2675</t>
  </si>
  <si>
    <t>FWF2-A94D-35BA-8VO7-6SP5</t>
  </si>
  <si>
    <t>KPF2-7K6N-171I-118G-4Q3A</t>
  </si>
  <si>
    <t>R35W-DJ43-Q2X2-XL7S-X75D</t>
  </si>
  <si>
    <t>69J9-5VWB-28PV-WZ22-83F9</t>
  </si>
  <si>
    <t>10C1-Z6XJ-B390-WMNW-4W8A</t>
  </si>
  <si>
    <t>EEC1-1DTF-U897-4013-D923</t>
  </si>
  <si>
    <t>4909-EJ26-7YRA-CPE1-2323</t>
  </si>
  <si>
    <t>1F0I-F2H4-432C-G85G-EX62</t>
  </si>
  <si>
    <t>2PV8-X599-LH0J-054M-0071</t>
  </si>
  <si>
    <t>TG59-09Q0-K52Y-00K6-G62H</t>
  </si>
  <si>
    <t>277Y-54CX-602Z-O6E0-7C8X</t>
  </si>
  <si>
    <t>O732-3U92-N208-Z5W5-4UVY</t>
  </si>
  <si>
    <t>4II8-BMPE-840N-1ODT-I3CC</t>
  </si>
  <si>
    <t>P881-CVX2-3K63-2EB3-91K1</t>
  </si>
  <si>
    <t>4RL5-0W09-QH26-R3X3-WP75</t>
  </si>
  <si>
    <t>NA28-Y64L-E3XO-86X7-4G81</t>
  </si>
  <si>
    <t>631Y-A8S6-JC06-7N6O-0YL2</t>
  </si>
  <si>
    <t>2T14-10N3-W38Z-M4L6-U0D1</t>
  </si>
  <si>
    <t>HWK0-RNOS-1257-3CLA-0Q74</t>
  </si>
  <si>
    <t>R8DA-F7XQ-ASCX-3879-HII2</t>
  </si>
  <si>
    <t>0Z73-436B-F700-N5W9-T574</t>
  </si>
  <si>
    <t>I7A0-5AU0-0T3O-G84E-N71E</t>
  </si>
  <si>
    <t>4A0C-9CPZ-04EC-R0SX-I7VP</t>
  </si>
  <si>
    <t>7344-WDQQ-U71C-IM43-2153</t>
  </si>
  <si>
    <t>E745-F6W4-HLJP-XH8Y-8H9H</t>
  </si>
  <si>
    <t>02W1-YMQN-FNC1-YC7L-36BV</t>
  </si>
  <si>
    <t>90N4-2342-U5FS-RVWU-87J9</t>
  </si>
  <si>
    <t>IVM3-2X2Y-5BC3-SPRS-A87U</t>
  </si>
  <si>
    <t>86ZD-95Q8-TK4V-U45S-36JT</t>
  </si>
  <si>
    <t>04IM-9172-56RN-25KU-W696</t>
  </si>
  <si>
    <t>7091-KY74-6P1O-2Z78-HOXM</t>
  </si>
  <si>
    <t>0WH4-986B-C7RD-01V1-PGLM</t>
  </si>
  <si>
    <t>H309-5V38-1AD3-M60J-QD08</t>
  </si>
  <si>
    <t>Z566-O553-713A-1Q10-0S01</t>
  </si>
  <si>
    <t>R158-6WQ8-884T-A321-0ZD2</t>
  </si>
  <si>
    <t>G8R3-83U3-UH62-3284-2FMV</t>
  </si>
  <si>
    <t>D8D5-VIXA-3306-F884-880V</t>
  </si>
  <si>
    <t>UGSQ-H12E-88E7-44W6-7PV9</t>
  </si>
  <si>
    <t>IU0G-77GM-6VKN-6T01-2QE1</t>
  </si>
  <si>
    <t>EQKH-4G55-5HZ8-452P-1103</t>
  </si>
  <si>
    <t>N9R6-7O9D-HU2B-V922-RFS1</t>
  </si>
  <si>
    <t>ME1N-I1FR-31PJ-NDZU-C2Y3</t>
  </si>
  <si>
    <t>E35I-MMC6-4M4P-A530-33BJ</t>
  </si>
  <si>
    <t>38FI-P45I-4H3Q-EN43-VU10</t>
  </si>
  <si>
    <t>5NE7-73AX-M785-MN3V-6VU6</t>
  </si>
  <si>
    <t>W586-4WNJ-K69Q-FV48-8874</t>
  </si>
  <si>
    <t>LS41-59IK-09WI-LQ97-0RL2</t>
  </si>
  <si>
    <t>F0K6-H41E-TM0T-C5LI-3344</t>
  </si>
  <si>
    <t>3R48-24D2-M553-9TI2-A4T4</t>
  </si>
  <si>
    <t>6BBA-T44Y-AZWA-4H09-RJM9</t>
  </si>
  <si>
    <t>4TMR-2WVJ-WN9F-Z665-0MC1</t>
  </si>
  <si>
    <t>339B-V6ZL-M665-69Z4-GK14</t>
  </si>
  <si>
    <t>XLBX-43M5-21T8-9VOV-3485</t>
  </si>
  <si>
    <t>78F4-0ABE-62U4-0587-N9G9</t>
  </si>
  <si>
    <t>T8JU-661Q-JG92-LTUD-Q560</t>
  </si>
  <si>
    <t>9JP4-937U-7606-YUR6-66LZ</t>
  </si>
  <si>
    <t>Y9X5-YI32-9LE7-930Q-Q9C2</t>
  </si>
  <si>
    <t>702B-3GVK-Y978-K5S9-LWDP</t>
  </si>
  <si>
    <t>8S2A-BUJM-4K1N-XD87-438H</t>
  </si>
  <si>
    <t>111P-6L02-NIXY-VJUE-28L5</t>
  </si>
  <si>
    <t>QT1L-35VR-A1RJ-Z428-I482</t>
  </si>
  <si>
    <t>A425-W5AF-TA35-0V86-7C7U</t>
  </si>
  <si>
    <t>5C6L-10TF-33JQ-DXAH-HH09</t>
  </si>
  <si>
    <t>QH1N-VP16-13A7-9C15-13GZ</t>
  </si>
  <si>
    <t>5983-O781-A2K6-290O-GS56</t>
  </si>
  <si>
    <t>QM64-16TL-1H97-6XJ9-D0TB</t>
  </si>
  <si>
    <t>I0BW-J6Q6-A181-0FU0-3ADA</t>
  </si>
  <si>
    <t>I4KC-38L2-IX9S-48KA-L9X1</t>
  </si>
  <si>
    <t>QVU3-V327-7UTL-B726-3NA7</t>
  </si>
  <si>
    <t>NX88-J69Z-6UU0-C48C-QX1Z</t>
  </si>
  <si>
    <t>4I7M-0700-47YO-3C67-5S4E</t>
  </si>
  <si>
    <t>887J-EW6K-5F42-RXM4-LAC5</t>
  </si>
  <si>
    <t>I8T2-4U7U-3ZT1-WB90-5F8C</t>
  </si>
  <si>
    <t>3V0T-QO4I-50PT-918L-87EM</t>
  </si>
  <si>
    <t>0S8Q-JMEF-X2ZP-8H29-54A2</t>
  </si>
  <si>
    <t>9I28-R8C8-Y0BI-6774-4EB2</t>
  </si>
  <si>
    <t>30UG-QY1C-FP1T-1BY6-TR0Q</t>
  </si>
  <si>
    <t>HOS1-16VC-7R4O-G13A-5H0V</t>
  </si>
  <si>
    <t>QRC2-WAJT-JH39-U858-CGJ9</t>
  </si>
  <si>
    <t>QXAI-5065-4P7W-2Y4D-1CF6</t>
  </si>
  <si>
    <t>559P-XOC7-78CC-MXU6-82H8</t>
  </si>
  <si>
    <t>M45U-6NWU-A2I0-70TR-0B5T</t>
  </si>
  <si>
    <t>75EE-YJ9L-T725-VS83-0UR4</t>
  </si>
  <si>
    <t>926P-ZNZA-JR9D-W31H-IG0M</t>
  </si>
  <si>
    <t>W7M4-0T58-ODAH-6XI2-661R</t>
  </si>
  <si>
    <t>5W1C-595Q-59DJ-YZLI-FDK6</t>
  </si>
  <si>
    <t>DST4-QTM6-HZ3D-VPMN-HF7V</t>
  </si>
  <si>
    <t>N5K9-WRF5-Z773-G8T0-C6T1</t>
  </si>
  <si>
    <t>5PAI-O63V-BW1T-5UME-IGKH</t>
  </si>
  <si>
    <t>HH30-AB8V-283C-A4RF-NS23</t>
  </si>
  <si>
    <t>S2C6-7CEI-4MM1-W9YQ-GO5Q</t>
  </si>
  <si>
    <t>7X9A-NX1P-02H2-18V3-VW59</t>
  </si>
  <si>
    <t>2347-XS63-W7Z2-X29V-E8WL</t>
  </si>
  <si>
    <t>0VO4-7H71-24Y8-OABZ-LXBR</t>
  </si>
  <si>
    <t>G399-8TT7-3462-2V0Q-LQ67</t>
  </si>
  <si>
    <t>7PU2-J94R-O2OZ-1F91-PYBH</t>
  </si>
  <si>
    <t>Q059-1Z4P-V9J6-B87O-6ZK4</t>
  </si>
  <si>
    <t>4R5O-1QW7-V2CD-TV45-98LV</t>
  </si>
  <si>
    <t>R44X-CKI0-84D7-11TT-9A37</t>
  </si>
  <si>
    <t>LG70-8E3M-S215-6NH2-V47P</t>
  </si>
  <si>
    <t>M0L7-Y084-7HCO-PXVU-72U7</t>
  </si>
  <si>
    <t>W7B8-33XM-E5K0-OC94-59FQ</t>
  </si>
  <si>
    <t>72Q6-6Y2A-UZU6-01H4-AWIT</t>
  </si>
  <si>
    <t>MTR1-5KGA-2L08-OKM3-TYOZ</t>
  </si>
  <si>
    <t>A853-877L-1NDL-X9JD-9TY2</t>
  </si>
  <si>
    <t>7526-8UIV-749L-F610-WBUJ</t>
  </si>
  <si>
    <t>GS40-07Z1-3643-X1G2-2GAI</t>
  </si>
  <si>
    <t>0SQI-14DM-KO65-2089-2694</t>
  </si>
  <si>
    <t>UR89-7SE8-SVCO-5Y9D-I3L1</t>
  </si>
  <si>
    <t>4049-X56J-469H-Y6E5-OPXJ</t>
  </si>
  <si>
    <t>7CP6-XPH9-UB93-7RQ9-5310</t>
  </si>
  <si>
    <t>KS22-4J3W-917I-ZHDV-LV13</t>
  </si>
  <si>
    <t>3S8T-3166-YM16-72UJ-DTNY</t>
  </si>
  <si>
    <t>46C3-88MM-J2J6-5524-695O</t>
  </si>
  <si>
    <t>9182-6DJG-QT5N-L44W-79SC</t>
  </si>
  <si>
    <t>3NXX-DU77-37YR-0PO9-7KPE</t>
  </si>
  <si>
    <t>DH69-29J0-00WG-NPX7-5745</t>
  </si>
  <si>
    <t>UZDD-XQI7-R8A6-L7UT-4AB7</t>
  </si>
  <si>
    <t>AF81-65O8-6L70-80FJ-14MC</t>
  </si>
  <si>
    <t>49P8-UW8O-761U-Y352-4D59</t>
  </si>
  <si>
    <t>74GL-69WH-901Q-3FY4-L620</t>
  </si>
  <si>
    <t>4NSR-LUG6-6QEE-22T9-7I4K</t>
  </si>
  <si>
    <t>32SQ-W5K6-ZW0H-3R9V-421V</t>
  </si>
  <si>
    <t>NA99-S47B-B580-I434-KW94</t>
  </si>
  <si>
    <t>1758-Y844-4R9T-000R-E849</t>
  </si>
  <si>
    <t>M6H3-P322-5132-7C94-L2DU</t>
  </si>
  <si>
    <t>51LK-UPRP-O974-JOH4-34NZ</t>
  </si>
  <si>
    <t>5Q22-ES28-654G-1PRM-PT27</t>
  </si>
  <si>
    <t>F8DC-KD24-O552-90EJ-M07F</t>
  </si>
  <si>
    <t>5679-F024-KKL0-B88M-1JFD</t>
  </si>
  <si>
    <t>5073-3ZBF-9Q0F-4225-L56M</t>
  </si>
  <si>
    <t>1975-5721-6J1A-0F1E-5001</t>
  </si>
  <si>
    <t>8D97-GBQ7-SEIR-FVGF-49Q7</t>
  </si>
  <si>
    <t>5MUV-NV53-5243-TQ76-5YTN</t>
  </si>
  <si>
    <t>0LHI-0X2E-1XBR-R59C-815S</t>
  </si>
  <si>
    <t>5VLF-W0PG-5SDD-XT61-SR66</t>
  </si>
  <si>
    <t>8764-J21X-ZE29-YWA2-3880</t>
  </si>
  <si>
    <t>3O37-9P49-QZF0-T9R0-EWJZ</t>
  </si>
  <si>
    <t>7WN9-39I0-O56B-6BG1-AG2N</t>
  </si>
  <si>
    <t>O726-4222-3OGE-369O-097I</t>
  </si>
  <si>
    <t>YZ7F-81NW-D3KX-5T6Y-NXA7</t>
  </si>
  <si>
    <t>Q688-A8Q8-M304-626N-1YK6</t>
  </si>
  <si>
    <t>99RN-621K-CIQS-JK1S-IH20</t>
  </si>
  <si>
    <t>Y656-8FFG-M6X7-G23Q-OB9W</t>
  </si>
  <si>
    <t>GZ07-LLL9-O0O0-77I6-0H1I</t>
  </si>
  <si>
    <t>GCJ0-92OP-G2F2-XKG0-X182</t>
  </si>
  <si>
    <t>7RAQ-751C-C230-06G1-ER4M</t>
  </si>
  <si>
    <t>31SC-L2MW-WKH0-XU6C-S6G5</t>
  </si>
  <si>
    <t>215N-27KZ-9J04-54WR-3MA7</t>
  </si>
  <si>
    <t>230T-3CBB-0UJN-4F3J-764W</t>
  </si>
  <si>
    <t>4WX1-5FQE-WKJH-AE9E-6KX9</t>
  </si>
  <si>
    <t>M502-K1D7-8TL2-8448-77U1</t>
  </si>
  <si>
    <t>21FS-172S-B01Z-1HIQ-B32E</t>
  </si>
  <si>
    <t>884G-G29A-1HI0-V3J5-526T</t>
  </si>
  <si>
    <t>45XG-22B7-PN8H-Z5R9-NX7M</t>
  </si>
  <si>
    <t>F8RT-ZN4L-85XV-570R-99W4</t>
  </si>
  <si>
    <t>0PF0-2057-2RLZ-009X-SXAK</t>
  </si>
  <si>
    <t>K4ZI-G2DW-49F2-01E9-7GDO</t>
  </si>
  <si>
    <t>N850-L86M-0F1X-Y51O-3GKN</t>
  </si>
  <si>
    <t>376V-SVBP-885V-6MNQ-10C7</t>
  </si>
  <si>
    <t>9KFH-Y090-CD51-LE7O-8ZFL</t>
  </si>
  <si>
    <t>54G7-R7PJ-9562-PK05-0A6E</t>
  </si>
  <si>
    <t>3C53-CPH2-0OSO-6EK2-54VP</t>
  </si>
  <si>
    <t>HYIB-P579-1QD0-F27N-D632</t>
  </si>
  <si>
    <t>SO3F-GU23-WX8Z-634L-HU47</t>
  </si>
  <si>
    <t>IG44-TFT7-RXV2-8WQK-4P0B</t>
  </si>
  <si>
    <t>Z24F-3Q29-9E76-1KT0-XWS4</t>
  </si>
  <si>
    <t>YG4M-RR01-Y8S4-ETMZ-WGQF</t>
  </si>
  <si>
    <t>VZ70-PH65-11A8-3Y7Y-J6E3</t>
  </si>
  <si>
    <t>X2Q4-KK81-FWCA-436X-795A</t>
  </si>
  <si>
    <t>R0JG-1J9F-OP7F-4EK7-LY80</t>
  </si>
  <si>
    <t>ZC76-8W13-453H-2H84-1C2W</t>
  </si>
  <si>
    <t>1013-47CR-4352-A15J-T102</t>
  </si>
  <si>
    <t>RLDN-153K-Y8CS-MVSS-OA2F</t>
  </si>
  <si>
    <t>YZGT-21IN-9RMF-01XA-12TQ</t>
  </si>
  <si>
    <t>6YW2-9U84-4JQ1-8N3P-3TKQ</t>
  </si>
  <si>
    <t>87LB-2LXR-H4X1-GXND-42O6</t>
  </si>
  <si>
    <t>MOW6-6SE4-FCZ5-NNVM-XO21</t>
  </si>
  <si>
    <t>Q8GU-5K4H-61G0-4P8Z-95EW</t>
  </si>
  <si>
    <t>USFC-OA45-X24B-82IC-THBS</t>
  </si>
  <si>
    <t>2I44-HPGW-S753-I76I-0745</t>
  </si>
  <si>
    <t>H018-U1GV-YZC7-MWE1-PUZ3</t>
  </si>
  <si>
    <t>64V8-A7N4-S140-25K0-VT55</t>
  </si>
  <si>
    <t>0M3H-7AJ0-67NX-709K-04I5</t>
  </si>
  <si>
    <t>9PKW-L542-W425-6VH8-S2O2</t>
  </si>
  <si>
    <t>2V28-4R2S-E439-WW6Y-Z283</t>
  </si>
  <si>
    <t>15F5-18C6-2503-9454-NV83</t>
  </si>
  <si>
    <t>Q64A-3Z88-H526-H81E-OP7E</t>
  </si>
  <si>
    <t>WD9P-3RP8-40MR-1BEX-9DGE</t>
  </si>
  <si>
    <t>GLHM-O638-N833-D2RI-R3G4</t>
  </si>
  <si>
    <t>29ZL-30YT-641N-NMXV-535V</t>
  </si>
  <si>
    <t>14Y1-5XHZ-NO1M-1BV3-21UI</t>
  </si>
  <si>
    <t>336F-29S4-QD3V-1MZ6-LJLD</t>
  </si>
  <si>
    <t>J8W9-GMIJ-8N73-XU1M-9343</t>
  </si>
  <si>
    <t>AP40-X512-D8S8-U5G4-7F7W</t>
  </si>
  <si>
    <t>1HNM-V457-40M9-29D5-4MVV</t>
  </si>
  <si>
    <t>68O8-UQ6X-T082-48ML-QV8Y</t>
  </si>
  <si>
    <t>KIL0-L2BG-WXRX-P945-89R8</t>
  </si>
  <si>
    <t>YZMI-1862-XC2I-B7T1-NR0Z</t>
  </si>
  <si>
    <t>NL39-L408-U9R6-JKN0-JZ32</t>
  </si>
  <si>
    <t>MX2R-66X4-3433-V6BS-8D5C</t>
  </si>
  <si>
    <t>53VD-86G9-37DO-0426-N9O7</t>
  </si>
  <si>
    <t>51MC-1B0X-ZD2U-6I82-9MLF</t>
  </si>
  <si>
    <t>6XH1-KD63-V70V-8971-ATU7</t>
  </si>
  <si>
    <t>58M5-5576-9096-VV31-3735</t>
  </si>
  <si>
    <t>PKGF-N142-8FYJ-XLBS-TUHQ</t>
  </si>
  <si>
    <t>64G0-8BIX-48F4-346A-KU7Y</t>
  </si>
  <si>
    <t>10Z5-6P5K-WHDV-EN0V-0409</t>
  </si>
  <si>
    <t>3M22-VTLX-L7QG-X8W7-DF3U</t>
  </si>
  <si>
    <t>0BO8-PVAF-Y673-1CL5-E59Q</t>
  </si>
  <si>
    <t>161S-4926-7MC4-4J49-U555</t>
  </si>
  <si>
    <t>K0C6-S645-4963-G76R-6ENE</t>
  </si>
  <si>
    <t>V0FO-GX95-F783-0KV2-5311</t>
  </si>
  <si>
    <t>9IYU-2169-545F-A3YY-8Z8B</t>
  </si>
  <si>
    <t>LO5S-XZH3-YFL6-4P2A-O4MI</t>
  </si>
  <si>
    <t>UEXW-T6AU-J3VN-XJCY-7V5T</t>
  </si>
  <si>
    <t>T1S0-Q5W1-6FO5-DNMN-81M0</t>
  </si>
  <si>
    <t>D0F2-K7P9-RGCC-G649-42M7</t>
  </si>
  <si>
    <t>X4X1-5QV2-Q45Y-8071-6875</t>
  </si>
  <si>
    <t>46YS-7073-SSR0-091K-OAO0</t>
  </si>
  <si>
    <t>9B33-18D1-G600-W3M2-Y64F</t>
  </si>
  <si>
    <t>D9C4-S316-EHOH-FV5L-7296</t>
  </si>
  <si>
    <t>38PC-18NR-2L92-SGWU-YB12</t>
  </si>
  <si>
    <t>GH5L-6L7G-65VI-18UW-6OTD</t>
  </si>
  <si>
    <t>5673-S51F-6883-2C05-C8EW</t>
  </si>
  <si>
    <t>E029-11C0-G4R4-8TGC-89K0</t>
  </si>
  <si>
    <t>0H90-DDCG-6J9V-1037-HW17</t>
  </si>
  <si>
    <t>405G-S3I8-29Z2-0UQG-7K85</t>
  </si>
  <si>
    <t>UGAH-025K-63VK-MVH9-V9OH</t>
  </si>
  <si>
    <t>720Y-3B9X-8809-9SJV-O9W7</t>
  </si>
  <si>
    <t>NCE5-MK2U-PTLX-0QTC-3D95</t>
  </si>
  <si>
    <t>LWGB-EP57-RR23-0QH5-K2LV</t>
  </si>
  <si>
    <t>7NR2-XYHD-1L2U-09R3-U74E</t>
  </si>
  <si>
    <t>J1D3-8NL1-MRT1-1850-7R53</t>
  </si>
  <si>
    <t>87R1-895U-CCS9-W92X-3COC</t>
  </si>
  <si>
    <t>0Y24-7U73-2ZOZ-1NRS-BI7K</t>
  </si>
  <si>
    <t>H9FI-I4WS-IF3A-T9H5-LG72</t>
  </si>
  <si>
    <t>615J-2396-9427-HWZT-T1IW</t>
  </si>
  <si>
    <t>37D1-H2K0-PS4R-Q1H0-3LJ3</t>
  </si>
  <si>
    <t>T6U8-UV81-NTS8-7B96-N7SB</t>
  </si>
  <si>
    <t>MB90-J15J-OI9M-MC0N-815W</t>
  </si>
  <si>
    <t>L02K-0IYW-W31U-6K3S-A07Y</t>
  </si>
  <si>
    <t>257H-3015-UJB8-1953-59RG</t>
  </si>
  <si>
    <t>9N07-D23B-OJ61-2M2E-BPR8</t>
  </si>
  <si>
    <t>DO7M-9NK6-4MF4-V8YD-BZ71</t>
  </si>
  <si>
    <t>5L7Q-55W5-5NXO-97I3-835G</t>
  </si>
  <si>
    <t>HA62-NRM4-342R-ET9E-6YDM</t>
  </si>
  <si>
    <t>8669-NIW0-FS3S-F039-LU94</t>
  </si>
  <si>
    <t>960M-H342-M3O4-M4G3-YLN9</t>
  </si>
  <si>
    <t>6X5X-81H8-Y1TQ-PLUX-933R</t>
  </si>
  <si>
    <t>9ZZ6-1T4A-1UH1-VK06-9IV6</t>
  </si>
  <si>
    <t>R620-073S-VZET-55KE-I23M</t>
  </si>
  <si>
    <t>04B3-3B00-FD5L-IVSD-NNV0</t>
  </si>
  <si>
    <t>9ZK4-3F3B-E7C0-7AE1-0B9W</t>
  </si>
  <si>
    <t>1KYK-FYHH-0ACV-D3P8-2Z60</t>
  </si>
  <si>
    <t>UC0S-AK5A-F6UJ-LA0P-X73N</t>
  </si>
  <si>
    <t>MA23-R161-G4X1-D6WW-7N1B</t>
  </si>
  <si>
    <t>V9C2-55QI-X81G-KG0X-6976</t>
  </si>
  <si>
    <t>C847-XG7V-W7MT-C327-C7X1</t>
  </si>
  <si>
    <t>8ET6-558Q-WWS7-D076-42RX</t>
  </si>
  <si>
    <t>069L-00E1-A321-1R27-39CO</t>
  </si>
  <si>
    <t>33N5-3S03-I5VR-6VV4-YVSK</t>
  </si>
  <si>
    <t>VY78-8350-2GZD-4448-36K0</t>
  </si>
  <si>
    <t>6B18-563O-GAI7-VO8C-U054</t>
  </si>
  <si>
    <t>JQNB-2J38-EXE1-94F5-RG9E</t>
  </si>
  <si>
    <t>3Q6P-0S2O-99U8-537C-HG4X</t>
  </si>
  <si>
    <t>4TCW-0E76-D383-CLC7-2M8F</t>
  </si>
  <si>
    <t>MVT4-WSM7-3BL6-78I1-R3PH</t>
  </si>
  <si>
    <t>3D0U-6731-X0P7-AV73-IP1D</t>
  </si>
  <si>
    <t>42JW-IRUJ-S70V-1QHC-F737</t>
  </si>
  <si>
    <t>2QUS-LD59-C9Z3-C5GS-1A7E</t>
  </si>
  <si>
    <t>V29W-7K7J-TA9V-3579-T4FR</t>
  </si>
  <si>
    <t>6BL0-SN7O-F461-EB20-TGFR</t>
  </si>
  <si>
    <t>5Q94-9YD2-898F-KK5E-Y957</t>
  </si>
  <si>
    <t>QBBB-BZMN-E445-NHF8-9C0Y</t>
  </si>
  <si>
    <t>Y549-44P7-5712-A479-NTRH</t>
  </si>
  <si>
    <t>R0A5-4GUG-E27Z-T25R-5J6Z</t>
  </si>
  <si>
    <t>8723-32OO-X4G1-5A75-G97D</t>
  </si>
  <si>
    <t>67EN-9871-49PN-MB2X-VJ7V</t>
  </si>
  <si>
    <t>G86J-V7GD-M256-312X-8AE2</t>
  </si>
  <si>
    <t>3P6Y-0V51-YY3K-40FF-9Y66</t>
  </si>
  <si>
    <t>5722-78Z9-867D-F6MB-491X</t>
  </si>
  <si>
    <t>79TF-9X78-26MK-J6PL-SRF8</t>
  </si>
  <si>
    <t>47V2-Y14A-69L5-LM0Z-A5Z0</t>
  </si>
  <si>
    <t>T864-8JYZ-UIQI-4D9F-N383</t>
  </si>
  <si>
    <t>504O-39HU-SDLZ-970J-5FJ0</t>
  </si>
  <si>
    <t>5R1K-HU04-R87K-Y86S-XZLC</t>
  </si>
  <si>
    <t>01H3-0F57-K616-QG34-NSV2</t>
  </si>
  <si>
    <t>X5M7-G780-RU8P-UX7B-L1TM</t>
  </si>
  <si>
    <t>28UQ-3AQ2-KY9I-75JO-6427</t>
  </si>
  <si>
    <t>1968-KY82-0GMZ-YCX9-UD97</t>
  </si>
  <si>
    <t>02G8-0P0L-FH9Y-G792-5Y7V</t>
  </si>
  <si>
    <t>80RM-7PW2-B560-118V-SK3F</t>
  </si>
  <si>
    <t>ZF52-8443-XXJ2-F4T7-WZD5</t>
  </si>
  <si>
    <t>8Y8L-0TGJ-18R2-F9N0-9GQE</t>
  </si>
  <si>
    <t>5961-MM66-I058-9I34-96V4</t>
  </si>
  <si>
    <t>1RZU-D2W2-6PHG-8U5N-IR2X</t>
  </si>
  <si>
    <t>D2M1-5P2R-BSTT-A0F0-4468</t>
  </si>
  <si>
    <t>KD48-7ZB1-3UNF-GH34-G663</t>
  </si>
  <si>
    <t>23P5-8FJ0-E4HY-QJ19-V0DP</t>
  </si>
  <si>
    <t>F930-SH5E-2NV6-P0K6-V0G1</t>
  </si>
  <si>
    <t>A4LP-I6SD-HV15-BPK6-AWUD</t>
  </si>
  <si>
    <t>NTBD-0V45-K999-2IC4-0BGD</t>
  </si>
  <si>
    <t>028H-VT1Z-2N11-0E82-532M</t>
  </si>
  <si>
    <t>43XF-89NC-JTZT-ILA9-GWIQ</t>
  </si>
  <si>
    <t>AV2A-WNZ8-FQZ0-904Z-6CX1</t>
  </si>
  <si>
    <t>8LBI-F92K-0I7D-KES5-E390</t>
  </si>
  <si>
    <t>5T1Y-YUWB-JB4Y-W663-H3I1</t>
  </si>
  <si>
    <t>W0GL-119P-P8Q2-I946-V9S3</t>
  </si>
  <si>
    <t>TAUJ-OJ8X-PEEE-5RWW-P9ZI</t>
  </si>
  <si>
    <t>9673-92DK-CPCC-8QH7-9DU9</t>
  </si>
  <si>
    <t>MI35-23JV-HF70-Z0VK-1QJX</t>
  </si>
  <si>
    <t>12QL-QM4G-US4G-C002-758V</t>
  </si>
  <si>
    <t>41AV-KXM9-TC53-TI86-YXPM</t>
  </si>
  <si>
    <t>78ZZ-V668-B847-Y60S-67E9</t>
  </si>
  <si>
    <t>O802-7360-5PKH-QL2D-O797</t>
  </si>
  <si>
    <t>KA67-232E-69XE-91U5-482H</t>
  </si>
  <si>
    <t>99J1-4MH8-3P5A-R8W4-5T18</t>
  </si>
  <si>
    <t>4Z44-I31P-50G5-7602-0B87</t>
  </si>
  <si>
    <t>JX8U-329T-2UZ6-F90H-0N06</t>
  </si>
  <si>
    <t>MEHU-ST0E-2D3R-L3ZX-E3X5</t>
  </si>
  <si>
    <t>IO96-34UR-W5SV-TKCP-RVRH</t>
  </si>
  <si>
    <t>4935-37DR-KJR0-2A5K-E4W4</t>
  </si>
  <si>
    <t>NQ02-1Z91-CI65-L49M-BF8O</t>
  </si>
  <si>
    <t>JLPC-V40A-PO7L-5T6Y-60H3</t>
  </si>
  <si>
    <t>Z541-58I9-YZPJ-B681-KUV5</t>
  </si>
  <si>
    <t>2902-E2V0-H8Z7-1YEV-G4M7</t>
  </si>
  <si>
    <t>8FIE-BE5P-14A0-091Z-S6C7</t>
  </si>
  <si>
    <t>39Z8-P51K-G522-MX02-9L23</t>
  </si>
  <si>
    <t>5IZ2-5O1C-LO7Q-6ZS0-HO98</t>
  </si>
  <si>
    <t>T6NV-D0V1-5IC8-9VD3-34S4</t>
  </si>
  <si>
    <t>JO6Y-790Y-D363-97J7-D18Z</t>
  </si>
  <si>
    <t>N26Q-PW9D-JV29-0U84-L857</t>
  </si>
  <si>
    <t>4SHW-9Y0A-4D7I-YNKW-QBS2</t>
  </si>
  <si>
    <t>OK4G-VK2I-FYI0-OWKP-3Q0K</t>
  </si>
  <si>
    <t>D56L-PF1Y-B12H-Z81C-00OX</t>
  </si>
  <si>
    <t>I8OK-Z6X2-2BGK-P32S-5D91</t>
  </si>
  <si>
    <t>A7Q8-LXDA-3Z7S-1R47-2323</t>
  </si>
  <si>
    <t>2888-860J-590G-8066-O4H0</t>
  </si>
  <si>
    <t>14MC-36F3-4149-FCGJ-KK40</t>
  </si>
  <si>
    <t>Q4X0-C4K3-5L3N-21UX-9354</t>
  </si>
  <si>
    <t>V9O6-5Y34-2E2J-7PCD-G7OM</t>
  </si>
  <si>
    <t>TX6D-G03Z-HX67-F915-H27D</t>
  </si>
  <si>
    <t>03CV-0D8E-BJPO-4PY2-206P</t>
  </si>
  <si>
    <t>RBU7-20EG-2V31-K3K7-LL30</t>
  </si>
  <si>
    <t>UPRF-XZ12-9V70-4C4Z-I17J</t>
  </si>
  <si>
    <t>EN7K-43Y6-2Q04-V21K-M5K3</t>
  </si>
  <si>
    <t>XQ76-34E3-3QB1-N7QX-8670</t>
  </si>
  <si>
    <t>5B4Y-8Z3T-8Z65-023S-3R40</t>
  </si>
  <si>
    <t>57L3-OY1J-AFDK-8ED4-O81Z</t>
  </si>
  <si>
    <t>68GN-K9YR-W56I-547D-USYT</t>
  </si>
  <si>
    <t>UO30-S30V-Z432-272F-YDR6</t>
  </si>
  <si>
    <t>N9UU-SQ32-R07B-AV20-B7G3</t>
  </si>
  <si>
    <t>F72Q-7PW7-74TR-O5Z4-DB22</t>
  </si>
  <si>
    <t>U8JR-BCX6-0873-RGA7-663P</t>
  </si>
  <si>
    <t>YOAU-HE1X-6FGP-SR3M-8499</t>
  </si>
  <si>
    <t>NO29-59Z1-XCX5-O923-WN9J</t>
  </si>
  <si>
    <t>8O1C-2Y73-161G-DVSR-P4W6</t>
  </si>
  <si>
    <t>E1D5-C439-2G15-99WI-V1E7</t>
  </si>
  <si>
    <t>PF27-55BJ-9330-K643-7BIB</t>
  </si>
  <si>
    <t>87N1-28BB-CQHI-NR83-HFGN</t>
  </si>
  <si>
    <t>SUKP-KSP5-744P-8ZVL-B6RP</t>
  </si>
  <si>
    <t>RGDN-UR63-I5KS-61B4-33QU</t>
  </si>
  <si>
    <t>7F47-2KB6-6GP7-02F8-6U08</t>
  </si>
  <si>
    <t>399X-HXCZ-1ZQU-2R2S-779K</t>
  </si>
  <si>
    <t>AA4S-7L86-O9CR-8AWY-1ZIZ</t>
  </si>
  <si>
    <t>OBD7-8ZS3-90DO-Q710-5840</t>
  </si>
  <si>
    <t>GN1C-34N9-ZBB9-P1AU-P53C</t>
  </si>
  <si>
    <t>5GD2-4IG3-3J8B-7Y0K-TVQ8</t>
  </si>
  <si>
    <t>3923-4Q8O-IX50-GA84-1673</t>
  </si>
  <si>
    <t>08AJ-9MCK-2G0V-6Y0X-51K3</t>
  </si>
  <si>
    <t>LYX0-36FN-HBZI-09OB-QLAX</t>
  </si>
  <si>
    <t>59I3-0HZ4-0Q25-V613-VH1B</t>
  </si>
  <si>
    <t>8I8C-8FDT-K611-2587-8ZDL</t>
  </si>
  <si>
    <t>9R01-D237-9645-0VV7-06T4</t>
  </si>
  <si>
    <t>CS85-XWE3-9WI1-CHM8-2SA0</t>
  </si>
  <si>
    <t>54PT-1C65-F4AF-0ZMP-0N5Z</t>
  </si>
  <si>
    <t>8KQ3-9S5E-NKHN-5182-GY65</t>
  </si>
  <si>
    <t>K2W0-2DAC-R182-5Z91-O7BR</t>
  </si>
  <si>
    <t>9D99-0T27-96CO-XN85-RO5J</t>
  </si>
  <si>
    <t>C984-77WH-0Z18-N904-246V</t>
  </si>
  <si>
    <t>UU23-887L-1EQZ-EO9G-R136</t>
  </si>
  <si>
    <t>PP71-YM41-T400-55D1-Z8RR</t>
  </si>
  <si>
    <t>0L2Y-86JB-8B34-4A53-1504</t>
  </si>
  <si>
    <t>1FE2-M8MA-911E-4301-54UN</t>
  </si>
  <si>
    <t>G9I1-C1Q9-5N43-U16T-2GTW</t>
  </si>
  <si>
    <t>64P2-QJ8Z-1GWL-MR2T-K70O</t>
  </si>
  <si>
    <t>8307-1K5E-KX0V-0I5K-71O9</t>
  </si>
  <si>
    <t>F5W4-0UIC-M5M9-26P4-1U0S</t>
  </si>
  <si>
    <t>53R1-090K-B0ZU-IZI0-5760</t>
  </si>
  <si>
    <t>UM5V-V6DZ-U84P-V2AJ-5OSA</t>
  </si>
  <si>
    <t>LNOP-6X8O-NW5R-3KWQ-1702</t>
  </si>
  <si>
    <t>N6H1-12K8-KQ16-76LU-2SG7</t>
  </si>
  <si>
    <t>C370-IOH7-0209-562W-230M</t>
  </si>
  <si>
    <t>BIH5-3NRI-0I2G-P819-T82K</t>
  </si>
  <si>
    <t>4VXO-306H-1KA0-J8HF-X3R4</t>
  </si>
  <si>
    <t>B76M-6M6I-24YC-1L96-563Y</t>
  </si>
  <si>
    <t>Q815-2P39-ZP9A-GT05-2HD1</t>
  </si>
  <si>
    <t>28U4-Z41A-4Q5R-MEOP-9B08</t>
  </si>
  <si>
    <t>97YO-874A-15Z3-E1ZP-P89V</t>
  </si>
  <si>
    <t>0492-U0TB-7IT8-4EY7-935M</t>
  </si>
  <si>
    <t>6A68-7T25-TV7X-19I5-WOO0</t>
  </si>
  <si>
    <t>76YB-5401-U173-0335-8UQX</t>
  </si>
  <si>
    <t>148Z-M0W4-0X95-2643-9471</t>
  </si>
  <si>
    <t>MOXC-0PJO-2GJM-KB0Z-1XH5</t>
  </si>
  <si>
    <t>ZSHA-6259-L0AN-3LHY-T871</t>
  </si>
  <si>
    <t>008N-7Z2L-59VD-4B2F-9PHB</t>
  </si>
  <si>
    <t>FP55-I6H4-NEKQ-EP0L-67Z2</t>
  </si>
  <si>
    <t>E4VB-P71R-75WT-26IT-A73V</t>
  </si>
  <si>
    <t>K473-8YTL-JEL5-Y294-98V8</t>
  </si>
  <si>
    <t>31H3-98SP-TE00-XVBI-8F66</t>
  </si>
  <si>
    <t>L7V7-JI25-18Y2-0DSZ-3084</t>
  </si>
  <si>
    <t>OO1A-NP6Y-2M93-5WMT-EKII</t>
  </si>
  <si>
    <t>32O8-H07S-82NU-Y17Q-AP2P</t>
  </si>
  <si>
    <t>KDSP-NJ82-VJ2W-8K94-X247</t>
  </si>
  <si>
    <t>RG2Y-6SET-F304-OM4I-279S</t>
  </si>
  <si>
    <t>OW50-2M37-Q568-785P-08DE</t>
  </si>
  <si>
    <t>OL3A-01L5-8CDS-S9BV-1W5O</t>
  </si>
  <si>
    <t>1030-15BA-4EEB-8605-1V30</t>
  </si>
  <si>
    <t>8Q28-46YE-35VY-49AK-D67A</t>
  </si>
  <si>
    <t>F247-9378-3T5T-3E5I-R6C4</t>
  </si>
  <si>
    <t>3574-NYP4-F09U-56SB-86N1</t>
  </si>
  <si>
    <t>P3PX-Y3ZT-N9Z9-8T2T-5JA9</t>
  </si>
  <si>
    <t>T228-QCH7-X64V-51CY-NYLG</t>
  </si>
  <si>
    <t>G8B3-284V-33CP-LAJ1-353Y</t>
  </si>
  <si>
    <t>F4GP-51D1-146Q-LZC9-5P9F</t>
  </si>
  <si>
    <t>C1F0-43H8-597V-12XV-8193</t>
  </si>
  <si>
    <t>J305-2044-ZO3E-0JKV-G146</t>
  </si>
  <si>
    <t>668B-01ER-9Z95-SYMQ-7EEI</t>
  </si>
  <si>
    <t>WRGY-2E08-7AZ1-24R9-WSB6</t>
  </si>
  <si>
    <t>28M2-1FSR-A60F-P1Z2-NK22</t>
  </si>
  <si>
    <t>I9RL-2JSY-D4N7-0FWM-54V0</t>
  </si>
  <si>
    <t>I9NT-1963-LHO3-64D5-OQ90</t>
  </si>
  <si>
    <t>8S43-4793-2U65-30YR-5681</t>
  </si>
  <si>
    <t>8SF4-L9I5-Z5MU-ZPG4-C9F1</t>
  </si>
  <si>
    <t>3DY5-EBS6-4V1M-XAV6-7F1V</t>
  </si>
  <si>
    <t>0HM7-9G77-G9IS-TM4P-067F</t>
  </si>
  <si>
    <t>Y9VA-6OK2-AIKY-MVMF-782A</t>
  </si>
  <si>
    <t>J91M-JGH7-4R7M-9800-8953</t>
  </si>
  <si>
    <t>390G-LUI8-G2L4-X18E-839Q</t>
  </si>
  <si>
    <t>Y478-G730-TFD6-AFUH-5Q5C</t>
  </si>
  <si>
    <t>VWJJ-768U-21Q1-GWPK-8J60</t>
  </si>
  <si>
    <t>VF1J-ZMT0-JK2P-D893-3109</t>
  </si>
  <si>
    <t>S166-166K-GFM9-V117-G8GP</t>
  </si>
  <si>
    <t>95TT-NS63-2YJ1-K0DZ-G4QA</t>
  </si>
  <si>
    <t>6TB6-5B59-2YZ9-D131-62MT</t>
  </si>
  <si>
    <t>SJAS-N7VM-9WLD-E5R1-TAKH</t>
  </si>
  <si>
    <t>47FD-O6NG-CX4R-41KC-DGWB</t>
  </si>
  <si>
    <t>9T19-YZ20-350D-E331-8D4L</t>
  </si>
  <si>
    <t>4Y77-XJ8F-CT1K-MM46-8CZB</t>
  </si>
  <si>
    <t>LCK7-I6Y9-M1M8-XC39-R47E</t>
  </si>
  <si>
    <t>861Z-L1HX-997J-U562-5F46</t>
  </si>
  <si>
    <t>3VH2-V9NR-B064-U1T7-2GBG</t>
  </si>
  <si>
    <t>NSGA-8383-SEI0-T58L-U50O</t>
  </si>
  <si>
    <t>B0Z5-7GH9-UY0Q-618Z-T570</t>
  </si>
  <si>
    <t>ODAU-121K-1721-65F0-82RR</t>
  </si>
  <si>
    <t>BFBR-563M-B051-MD3Z-0QWR</t>
  </si>
  <si>
    <t>0CI7-B2P6-R50K-8IUR-1KN2</t>
  </si>
  <si>
    <t>DFC7-0LTA-IY6X-8259-M07U</t>
  </si>
  <si>
    <t>8RPH-V0S8-9612-6R5D-R172</t>
  </si>
  <si>
    <t>CC74-4QPF-3AGZ-R11C-6FR7</t>
  </si>
  <si>
    <t>F463-093U-CD73-TB6R-6Z7I</t>
  </si>
  <si>
    <t>S9N4-WVKX-9902-ME01-UE50</t>
  </si>
  <si>
    <t>6E9H-2HV5-5AZ3-FWX5-9XQ1</t>
  </si>
  <si>
    <t>BF7U-0Z91-WZY0-1Y87-7TA3</t>
  </si>
  <si>
    <t>5CS0-2Q84-JV65-RT13-376T</t>
  </si>
  <si>
    <t>F9I0-7EVI-NJTE-G357-D60M</t>
  </si>
  <si>
    <t>094N-VISJ-2T90-79WC-HYA4</t>
  </si>
  <si>
    <t>IP9Y-9704-5SCH-XML0-G274</t>
  </si>
  <si>
    <t>0041-09SE-8Q15-31BQ-A51K</t>
  </si>
  <si>
    <t>ZU0B-DI4K-8H1U-L837-8XP8</t>
  </si>
  <si>
    <t>I9T1-4K5D-780J-SI46-7KK5</t>
  </si>
  <si>
    <t>HJ18-HT13-M5V0-77L1-D565</t>
  </si>
  <si>
    <t>1WVW-J27X-MP98-L90N-S30J</t>
  </si>
  <si>
    <t>NEUE-118U-SXC0-07N3-WL0C</t>
  </si>
  <si>
    <t>57XG-4FRA-VF63-0TUG-14GG</t>
  </si>
  <si>
    <t>8YWW-5663-S612-0WZ4-36N0</t>
  </si>
  <si>
    <t>APRF-O4MS-5RDE-17JE-311S</t>
  </si>
  <si>
    <t>C9J8-65S7-Y36W-D9QM-6022</t>
  </si>
  <si>
    <t>5UHE-1LE2-RK2R-U8X5-3702</t>
  </si>
  <si>
    <t>V897-B811-6031-Q64M-RX52</t>
  </si>
  <si>
    <t>93K4-UHNB-1QJA-Z5RX-Y8MT</t>
  </si>
  <si>
    <t>8CMB-9RR2-1F5L-5304-87DT</t>
  </si>
  <si>
    <t>O778-R9V9-1ZDS-34CW-02K0</t>
  </si>
  <si>
    <t>3UB4-8959-DZ75-MYSA-829D</t>
  </si>
  <si>
    <t>WN65-9516-0SUK-6P25-48BO</t>
  </si>
  <si>
    <t>V43L-0804-J7Y6-L0MZ-P9M2</t>
  </si>
  <si>
    <t>34D0-1K40-X118-XDR6-374C</t>
  </si>
  <si>
    <t>B379-52BT-DC9R-QUV3-9H12</t>
  </si>
  <si>
    <t>RCYL-VVJN-056Z-A7ZL-469G</t>
  </si>
  <si>
    <t>1421-349M-U2S0-5KT6-M17B</t>
  </si>
  <si>
    <t>GS75-W3TI-9TS7-VTH4-7627</t>
  </si>
  <si>
    <t>9694-L4ZL-3F81-M07U-O0M4</t>
  </si>
  <si>
    <t>NW5A-JJ7M-J5T6-RILX-14D3</t>
  </si>
  <si>
    <t>649H-8YXW-ZKV1-74YL-8K34</t>
  </si>
  <si>
    <t>G69T-9W8X-9A1E-QQ10-D2K9</t>
  </si>
  <si>
    <t>44S1-P063-I44F-ON80-9SY1</t>
  </si>
  <si>
    <t>226Q-2W2P-8E6T-FR4K-UL8D</t>
  </si>
  <si>
    <t>R379-2739-2389-29O1-0B10</t>
  </si>
  <si>
    <t>953R-2760-AK75-2SGN-LP0Z</t>
  </si>
  <si>
    <t>8O8J-LW11-T1M1-2KYO-7TOY</t>
  </si>
  <si>
    <t>6U3L-0E6B-DE6Y-E39S-04S6</t>
  </si>
  <si>
    <t>U58A-X244-LA9B-UNP1-9804</t>
  </si>
  <si>
    <t>V3K5-AA3P-AH7M-M22C-R2X6</t>
  </si>
  <si>
    <t>7V00-K026-5D3D-179N-8K2I</t>
  </si>
  <si>
    <t>68QE-2B60-594A-8X32-GDPP</t>
  </si>
  <si>
    <t>422F-NN7X-U881-2Z21-92IU</t>
  </si>
  <si>
    <t>ZR7M-OWBH-I4ZU-1JMV-32OJ</t>
  </si>
  <si>
    <t>1JTX-4477-8279-76A2-V807</t>
  </si>
  <si>
    <t>O8XQ-SSCU-V51C-M9M1-WX9P</t>
  </si>
  <si>
    <t>3801-OB6Z-2749-4307-9JVQ</t>
  </si>
  <si>
    <t>18R8-W94E-8O97-1MAF-7GZ3</t>
  </si>
  <si>
    <t>52C7-PZ9C-69U8-4PYF-D5DQ</t>
  </si>
  <si>
    <t>KXLR-248M-RG47-JLBG-5P42</t>
  </si>
  <si>
    <t>Y6P1-PP3B-11A2-PY1U-NNTF</t>
  </si>
  <si>
    <t>L29S-006V-IK67-2JU1-6P3L</t>
  </si>
  <si>
    <t>90Y9-7UV2-WG01-56NH-CB4J</t>
  </si>
  <si>
    <t>D281-P1F5-3EK4-Q169-3XHX</t>
  </si>
  <si>
    <t>BWMN-09ZN-2SYI-K4CQ-GI00</t>
  </si>
  <si>
    <t>I4W7-28CX-YD0N-07D4-V9J9</t>
  </si>
  <si>
    <t>Y111-O61G-628W-UJCB-D7MA</t>
  </si>
  <si>
    <t>3PV7-8035-LDOS-325B-4R29</t>
  </si>
  <si>
    <t>475T-NL8V-P4I1-2864-0XC9</t>
  </si>
  <si>
    <t>R056-8D0D-Y5D9-T1RG-370F</t>
  </si>
  <si>
    <t>FVV5-GBJM-379Z-BCP1-S09Z</t>
  </si>
  <si>
    <t>132A-B7IL-4C6I-J3CM-F385</t>
  </si>
  <si>
    <t>3SV5-373L-2J4Z-W9NS-EVE2</t>
  </si>
  <si>
    <t>4PL0-Y992-I09Y-M5U6-6HFC</t>
  </si>
  <si>
    <t>9Z12-JY0D-21IZ-334J-97DO</t>
  </si>
  <si>
    <t>9S55-3BCC-81RN-20SU-5C52</t>
  </si>
  <si>
    <t>5942-TM3A-MDA5-02LN-46CV</t>
  </si>
  <si>
    <t>S22C-V24T-8PU4-PVS8-E315</t>
  </si>
  <si>
    <t>B19S-67DR-XGNX-C202-626V</t>
  </si>
  <si>
    <t>11V4-681S-H78G-7XPA-RUN2</t>
  </si>
  <si>
    <t>9M7K-L082-TLZD-4M8W-L18V</t>
  </si>
  <si>
    <t>1142-9D34-I3Q8-3WPS-AJJ0</t>
  </si>
  <si>
    <t>A5HO-2673-4PGN-MQ6A-023T</t>
  </si>
  <si>
    <t>GX95-O26N-5X25-S43N-442R</t>
  </si>
  <si>
    <t>3C7O-P9VO-PU4G-HQU1-1T09</t>
  </si>
  <si>
    <t>Y7K7-41WK-3A68-U6R5-E22B</t>
  </si>
  <si>
    <t>67GV-8VN6-8N78-O4T8-N59P</t>
  </si>
  <si>
    <t>SQF6-VT35-M9TC-14KH-66P2</t>
  </si>
  <si>
    <t>JHO3-9D6D-FXV2-3X36-8EG1</t>
  </si>
  <si>
    <t>W1EA-38XE-J6XX-R7X2-YB71</t>
  </si>
  <si>
    <t>4YH9-3YP1-K1H3-334J-7V5G</t>
  </si>
  <si>
    <t>I8J6-8D13-QV00-6Z4X-EXJ3</t>
  </si>
  <si>
    <t>KF99-YD90-0WOX-706J-CEWB</t>
  </si>
  <si>
    <t>4A94-VFKE-PI01-T6NL-B009</t>
  </si>
  <si>
    <t>YWNM-18TK-B255-64N9-ZZD8</t>
  </si>
  <si>
    <t>5UD7-4L70-07JR-YHQ7-29MI</t>
  </si>
  <si>
    <t>KM2Z-WG0J-V9VB-J1MZ-5243</t>
  </si>
  <si>
    <t>3J70-489U-D2M6-597M-M5OP</t>
  </si>
  <si>
    <t>3TQH-U003-E0ZN-9GT7-TEW9</t>
  </si>
  <si>
    <t>6QW0-Q744-005N-EE88-7013</t>
  </si>
  <si>
    <t>QC94-AZ84-N718-G674-1O7Y</t>
  </si>
  <si>
    <t>7WMT-BECZ-85M6-4331-20XF</t>
  </si>
  <si>
    <t>7EKU-78AZ-757Y-UJEB-7262</t>
  </si>
  <si>
    <t>C5K3-J225-QU0Z-Z216-47I6</t>
  </si>
  <si>
    <t>1V96-29OA-876Q-N28H-4998</t>
  </si>
  <si>
    <t>1G99-2654-PL60-UYGD-7X99</t>
  </si>
  <si>
    <t>ZB63-57SY-U774-978P-9G09</t>
  </si>
  <si>
    <t>RMSO-N19N-S8GQ-6BS1-Q634</t>
  </si>
  <si>
    <t>QG67-1FW3-322S-88K0-4T7G</t>
  </si>
  <si>
    <t>43SL-GJW1-MDLZ-11NK-99JA</t>
  </si>
  <si>
    <t>8Z4I-9FR9-368E-O6V4-Q8R9</t>
  </si>
  <si>
    <t>O7Q7-59V9-235S-DP50-M113</t>
  </si>
  <si>
    <t>SOJN-VN56-0059-B62O-3978</t>
  </si>
  <si>
    <t>WNZZ-Q66Z-E1O9-M676-8N1K</t>
  </si>
  <si>
    <t>T7D1-IA41-18Z3-DQS1-IHKA</t>
  </si>
  <si>
    <t>LM4T-5NQY-9N6I-4W5W-389B</t>
  </si>
  <si>
    <t>5TUK-AFI1-56L2-6XOT-LZ23</t>
  </si>
  <si>
    <t>755Y-ZRVM-KC4J-7629-UO9F</t>
  </si>
  <si>
    <t>Z1BA-7M81-Z31Y-F77F-6OJ2</t>
  </si>
  <si>
    <t>W26P-C83H-RRH1-T1KK-342Q</t>
  </si>
  <si>
    <t>7B7D-H051-6VHY-BR9D-0A6V</t>
  </si>
  <si>
    <t>22EK-9048-D40G-196U-V063</t>
  </si>
  <si>
    <t>547J-0K25-4ZZ6-WG52-1JUK</t>
  </si>
  <si>
    <t>6TGL-9C8W-W388-Y340-1P8T</t>
  </si>
  <si>
    <t>25W8-9F96-8NF4-O868-LJ2X</t>
  </si>
  <si>
    <t>571Q-7QHW-NJ6Q-OV81-9008</t>
  </si>
  <si>
    <t>K8G0-0275-4YCG-ZP77-72D3</t>
  </si>
  <si>
    <t>VV33-5VM6-5PHQ-UWW0-R2R3</t>
  </si>
  <si>
    <t>98GH-8175-KWJ1-4467-1IKT</t>
  </si>
  <si>
    <t>VD0Y-4240-N9MD-1VUT-X3Q9</t>
  </si>
  <si>
    <t>AV95-GKP6-2E91-X14O-HBD4</t>
  </si>
  <si>
    <t>R132-S19H-2M1L-I7H1-AGPR</t>
  </si>
  <si>
    <t>SL2L-6962-SGQL-99WH-44SS</t>
  </si>
  <si>
    <t>W6YD-0M03-7139-OEQB-2SLM</t>
  </si>
  <si>
    <t>23J6-5L5C-MACH-P12V-6161</t>
  </si>
  <si>
    <t>YP2F-E5T6-267Z-HJ49-9625</t>
  </si>
  <si>
    <t>728E-5H64-298Z-9XL0-732F</t>
  </si>
  <si>
    <t>7IR9-2V14-C4AE-MRH8-2R0B</t>
  </si>
  <si>
    <t>5YR0-QMM7-F532-092D-82QX</t>
  </si>
  <si>
    <t>7OYW-1M24-122Y-B69W-NS29</t>
  </si>
  <si>
    <t>152V-RW9B-17Z5-BV59-5Y87</t>
  </si>
  <si>
    <t>60WX-81YR-6PO4-AZ5I-9U6B</t>
  </si>
  <si>
    <t>961Z-LCJH-GLM1-93IH-ET86</t>
  </si>
  <si>
    <t>P4J8-A88B-W3J6-0IU2-209Z</t>
  </si>
  <si>
    <t>6L40-K33P-3156-55RA-CB8Z</t>
  </si>
  <si>
    <t>23Q4-60YO-V0S6-R900-RQ88</t>
  </si>
  <si>
    <t>O53J-1RAB-49V9-51QM-56GS</t>
  </si>
  <si>
    <t>MBO8-XKH6-K68K-79O1-2RP6</t>
  </si>
  <si>
    <t>Q5QY-1JE8-GAU1-TZ53-6AGL</t>
  </si>
  <si>
    <t>422N-6VUX-7H2S-2U6M-9O17</t>
  </si>
  <si>
    <t>J98K-V26K-14EA-W16P-T748</t>
  </si>
  <si>
    <t>9499-S93E-0DXZ-RXCL-7C70</t>
  </si>
  <si>
    <t>85CE-U2ZZ-TZ4C-F488-6NW5</t>
  </si>
  <si>
    <t>ZR45-H493-QUUW-040Z-2281</t>
  </si>
  <si>
    <t>2W5C-7J3P-6PD2-2W24-5C9O</t>
  </si>
  <si>
    <t>Q596-L28B-S8Y0-F3CF-HU69</t>
  </si>
  <si>
    <t>9LZV-FQO2-S14Z-9XM6-L974</t>
  </si>
  <si>
    <t>8W1V-6W4X-24ZV-0YQ7-796M</t>
  </si>
  <si>
    <t>35OT-53UT-9P68-ENA8-F6VN</t>
  </si>
  <si>
    <t>87QA-6166-3VKT-807Y-995H</t>
  </si>
  <si>
    <t>10O1-24Q9-N47G-4X34-8TD9</t>
  </si>
  <si>
    <t>F4JC-121G-9661-N69L-ST5U</t>
  </si>
  <si>
    <t>CZN9-F39N-FF94-YLTY-YWCW</t>
  </si>
  <si>
    <t>2815-0AHF-2064-1H49-5288</t>
  </si>
  <si>
    <t>LV09-OKK7-TQ41-S1BT-CHQ9</t>
  </si>
  <si>
    <t>87MW-EHN8-5G8A-Q4HN-4T9R</t>
  </si>
  <si>
    <t>UJ40-6Q1G-9F01-8M53-548R</t>
  </si>
  <si>
    <t>53FJ-1S13-GZ73-SJ64-P0SN</t>
  </si>
  <si>
    <t>MSU9-6J20-HN9G-RN0P-53QJ</t>
  </si>
  <si>
    <t>J0OR-Z2EX-9SEK-QT0B-MB89</t>
  </si>
  <si>
    <t>I4PW-14H7-J06U-39VY-MYQ5</t>
  </si>
  <si>
    <t>15Q8-9GO3-RNYM-U07F-44R7</t>
  </si>
  <si>
    <t>C1WW-PJ5L-5ENJ-2P24-SCIZ</t>
  </si>
  <si>
    <t>9M0G-BO97-411M-6X5N-62C7</t>
  </si>
  <si>
    <t>7A44-4F13-0A2W-FSNB-7B3Z</t>
  </si>
  <si>
    <t>47E6-8ZKQ-5ME9-5M0R-1082</t>
  </si>
  <si>
    <t>0B6Q-2VOI-I017-6A6Q-3096</t>
  </si>
  <si>
    <t>0ODO-3QH9-D633-657T-ZO15</t>
  </si>
  <si>
    <t>SJ1O-10Z1-63RR-LS57-X56O</t>
  </si>
  <si>
    <t>LW5I-RDQA-MVA1-0576-Q03Z</t>
  </si>
  <si>
    <t>983A-G03V-3095-28RM-C7ZU</t>
  </si>
  <si>
    <t>1900-42ZA-1T8B-B4EQ-3E2K</t>
  </si>
  <si>
    <t>H0B3-VT7P-KU70-C8T3-GI4H</t>
  </si>
  <si>
    <t>7YU1-0503-4Z7J-86I1-WNJ0</t>
  </si>
  <si>
    <t>03QO-6T95-T95R-EYY3-58S1</t>
  </si>
  <si>
    <t>DS64-ECTI-KE7D-520D-612D</t>
  </si>
  <si>
    <t>F921-5505-QK00-933O-28LJ</t>
  </si>
  <si>
    <t>10KV-S032-A584-ROV9-3GY5</t>
  </si>
  <si>
    <t>Y8VS-68L7-G45K-3JD6-45K0</t>
  </si>
  <si>
    <t>D63Z-6O60-B3MN-NL6E-BBCO</t>
  </si>
  <si>
    <t>W4W9-HY2R-T69E-FF4S-NA7Y</t>
  </si>
  <si>
    <t>Q1I8-NP7X-LYQ2-JI2W-O9HC</t>
  </si>
  <si>
    <t>NRH7-ENX7-115G-FZJV-7123</t>
  </si>
  <si>
    <t>Q57J-5544-G245-VA0S-1V7K</t>
  </si>
  <si>
    <t>72YH-QF99-F5IQ-J89R-0OH6</t>
  </si>
  <si>
    <t>HJG5-45DN-9SM3-B64N-2S40</t>
  </si>
  <si>
    <t>V27N-2G14-I590-3S21-0A9L</t>
  </si>
  <si>
    <t>AQ8D-1Y52-7881-AG52-1IE3</t>
  </si>
  <si>
    <t>D680-JC27-FE1C-AG19-8409</t>
  </si>
  <si>
    <t>0G77-K83R-CO64-QZ75-BY1V</t>
  </si>
  <si>
    <t>HBZ8-M5A0-0V2N-FF0G-Q80S</t>
  </si>
  <si>
    <t>35QH-6MTN-KQBM-K249-EMRW</t>
  </si>
  <si>
    <t>9LT1-S8F6-R8O3-71RB-85RT</t>
  </si>
  <si>
    <t>13N6-C8NB-7152-6MKT-B494</t>
  </si>
  <si>
    <t>VL5U-60F1-F8AG-CUY7-BU85</t>
  </si>
  <si>
    <t>5P3L-H3Z3-0350-V0QO-J7H5</t>
  </si>
  <si>
    <t>5987-XRM9-J78Q-5728-668N</t>
  </si>
  <si>
    <t>AQ11-V70O-M4PI-FPTM-45G9</t>
  </si>
  <si>
    <t>2D7J-T24Z-1PAG-7STP-ZK67</t>
  </si>
  <si>
    <t>7TE2-86R8-PZ8M-5764-UC4Q</t>
  </si>
  <si>
    <t>TAU5-M9R5-VT4A-43CQ-HK97</t>
  </si>
  <si>
    <t>V0BU-8PW0-QQ2T-M105-A9RS</t>
  </si>
  <si>
    <t>9K08-V6IL-CLLL-J82M-G414</t>
  </si>
  <si>
    <t>6SQF-89J7-8T1S-2829-UG22</t>
  </si>
  <si>
    <t>IP6M-8761-354Y-JFLD-5U0O</t>
  </si>
  <si>
    <t>881X-9757-RU51-6QRR-2328</t>
  </si>
  <si>
    <t>Y73X-50D7-S42B-ORCD-55A6</t>
  </si>
  <si>
    <t>VD42-FB9G-TK38-8754-3014</t>
  </si>
  <si>
    <t>KA0K-VT8B-G8LC-4BV5-0IYN</t>
  </si>
  <si>
    <t>9I25-Y45Y-STV8-35X3-2VVS</t>
  </si>
  <si>
    <t>LUKX-VG3M-T122-7E5F-P03D</t>
  </si>
  <si>
    <t>6NY6-BKL5-0V08-N123-OVJ6</t>
  </si>
  <si>
    <t>04RQ-0623-50LM-3L8G-ZZ94</t>
  </si>
  <si>
    <t>MYV4-AZI9-L25K-2CSE-3MF3</t>
  </si>
  <si>
    <t>J371-Z7M7-5976-XI34-5JYM</t>
  </si>
  <si>
    <t>S6SV-IU2F-K37N-F9XI-7R25</t>
  </si>
  <si>
    <t>7KJT-1M1K-CWT3-62FG-8UMU</t>
  </si>
  <si>
    <t>080O-Y932-JO57-418A-Q887</t>
  </si>
  <si>
    <t>B3OP-O669-3NN8-D35J-0334</t>
  </si>
  <si>
    <t>AD1C-3O28-K1X1-6U6X-2F5X</t>
  </si>
  <si>
    <t>9R2M-9WLW-0768-O14O-LDR3</t>
  </si>
  <si>
    <t>TRWM-4N99-15H3-3101-C5LN</t>
  </si>
  <si>
    <t>3457-8LL7-07T2-61IT-NM1C</t>
  </si>
  <si>
    <t>7B55-USND-29TL-WMRN-N8G0</t>
  </si>
  <si>
    <t>IF88-T024-SSKZ-MP27-MEW8</t>
  </si>
  <si>
    <t>V055-2SJV-3494-YQ2X-K72X</t>
  </si>
  <si>
    <t>BWIR-SEEQ-45K0-4N9B-GJBY</t>
  </si>
  <si>
    <t>6WP9-7218-5QEX-0553-57LR</t>
  </si>
  <si>
    <t>J263-0JG1-K65P-E4RE-4YAO</t>
  </si>
  <si>
    <t>F307-1CK5-HQ7O-EXTN-8A3Y</t>
  </si>
  <si>
    <t>NBD0-97HA-7046-NOCH-4699</t>
  </si>
  <si>
    <t>V4G8-UJ22-83RB-M33X-G26D</t>
  </si>
  <si>
    <t>B10Y-04IJ-1619-DKVQ-3OJD</t>
  </si>
  <si>
    <t>HU60-BXN7-NKD3-6DB2-5B77</t>
  </si>
  <si>
    <t>1CBC-46K2-0JKN-B4R7-SK9S</t>
  </si>
  <si>
    <t>SI5I-2SO2-067O-YJCN-973Y</t>
  </si>
  <si>
    <t>MX2Z-2IS7-3I7H-274N-9AAL</t>
  </si>
  <si>
    <t>1738-5252-4DVE-7C34-U340</t>
  </si>
  <si>
    <t>9MU0-BRV2-JWBW-1LOZ-51OZ</t>
  </si>
  <si>
    <t>A6GJ-C0LT-FM5U-AGJB-CQAC</t>
  </si>
  <si>
    <t>VA9D-1UNO-07T2-E588-1BA7</t>
  </si>
  <si>
    <t>609B-649U-85MT-088U-21MF</t>
  </si>
  <si>
    <t>6JSS-387P-R0UI-05Q0-URWV</t>
  </si>
  <si>
    <t>B3I5-26H7-ZF0V-MX5R-X92N</t>
  </si>
  <si>
    <t>N92L-EQ5D-59BT-7P76-3TCB</t>
  </si>
  <si>
    <t>093D-768J-6VXQ-ZHKA-11V7</t>
  </si>
  <si>
    <t>H70Z-5P79-O30O-2596-E008</t>
  </si>
  <si>
    <t>85YG-9N0F-1VP3-66W5-98CZ</t>
  </si>
  <si>
    <t>P03V-3CFM-01MI-7NOH-UV4C</t>
  </si>
  <si>
    <t>0VBT-9163-1C5I-0Y83-DSA8</t>
  </si>
  <si>
    <t>6641-I5VR-6G4I-3Q08-4G84</t>
  </si>
  <si>
    <t>RUH8-0GTQ-9Q3H-G559-CZ8J</t>
  </si>
  <si>
    <t>716U-1594-F51A-GST4-05Y1</t>
  </si>
  <si>
    <t>S8D4-HL19-W89H-OTA9-34Z7</t>
  </si>
  <si>
    <t>X2TE-NSVF-0294-352C-I7GU</t>
  </si>
  <si>
    <t>95CP-0ZT5-BAQZ-ORRR-544N</t>
  </si>
  <si>
    <t>6V42-25ZI-5Y27-4C4S-39EM</t>
  </si>
  <si>
    <t>412M-OLDL-NFAI-EFH5-81F2</t>
  </si>
  <si>
    <t>RT62-C1JJ-V2N1-KG37-89G4</t>
  </si>
  <si>
    <t>Y5TL-Y73Q-33Q5-6QN4-473K</t>
  </si>
  <si>
    <t>1821-EYQU-SAP7-BJD2-9DP1</t>
  </si>
  <si>
    <t>VN6S-7X76-U748-O600-7587</t>
  </si>
  <si>
    <t>Z5A1-W439-7B1I-3S42-N8WF</t>
  </si>
  <si>
    <t>OQ4T-NYUO-7G8M-NQFQ-FL2Z</t>
  </si>
  <si>
    <t>0U9X-6310-3Y30-N472-2WS7</t>
  </si>
  <si>
    <t>R35B-37ZR-8ZS8-1MA2-1055</t>
  </si>
  <si>
    <t>Y44T-U9BQ-H7H8-0706-84SJ</t>
  </si>
  <si>
    <t>38N7-6ZH6-5BY8-39Q5-37AX</t>
  </si>
  <si>
    <t>P332-55YA-N9AE-GSK0-I74F</t>
  </si>
  <si>
    <t>5S04-3G4J-04F8-I41G-C091</t>
  </si>
  <si>
    <t>JSC3-3YW9-3V23-6T44-82AX</t>
  </si>
  <si>
    <t>38BB-C617-6N1P-JX52-444Q</t>
  </si>
  <si>
    <t>904K-LJ58-MP6Z-B68M-VQ91</t>
  </si>
  <si>
    <t>8U61-8VR8-FLS4-2938-2X0Q</t>
  </si>
  <si>
    <t>9A79-107J-0Z6J-PW9O-BQRC</t>
  </si>
  <si>
    <t>R95G-81F7-6M7C-53RL-8C0T</t>
  </si>
  <si>
    <t>IM55-4NVP-2390-AV2H-XV5Z</t>
  </si>
  <si>
    <t>6792-E6F2-5U68-W9M6-YGWG</t>
  </si>
  <si>
    <t>T4V9-IF29-878L-A88E-C4NW</t>
  </si>
  <si>
    <t>5RR6-QY5Y-XZ7O-9VO7-C53B</t>
  </si>
  <si>
    <t>X87F-EZ12-B6VQ-MZ6A-IO2A</t>
  </si>
  <si>
    <t>0207-2OWC-W756-B2B1-AR94</t>
  </si>
  <si>
    <t>9689-9LE3-3MR8-XPR8-Z7MZ</t>
  </si>
  <si>
    <t>U0X7-58K0-4289-SE33-DGM5</t>
  </si>
  <si>
    <t>0EGF-W00V-7V96-W88V-P792</t>
  </si>
  <si>
    <t>4OS8-E6H6-25Y6-SB0R-98BA</t>
  </si>
  <si>
    <t>KYVS-FLU6-46AR-10F0-9L9Y</t>
  </si>
  <si>
    <t>9HR8-3J5R-7O65-85SA-793V</t>
  </si>
  <si>
    <t>86I7-9U5F-BQ70-H6X7-3VB5</t>
  </si>
  <si>
    <t>158B-18PC-K8LJ-K5A3-HE93</t>
  </si>
  <si>
    <t>78WJ-H7C6-Q456-8QB2-5149</t>
  </si>
  <si>
    <t>5O05-2AE3-85A5-T4US-2J79</t>
  </si>
  <si>
    <t>4SA6-3MEF-4B8R-63B1-H31R</t>
  </si>
  <si>
    <t>PU1P-CH1N-IQVB-3XEV-65RW</t>
  </si>
  <si>
    <t>CP3G-4D3M-ZNND-ZW23-7YK2</t>
  </si>
  <si>
    <t>2BID-98WC-7IGL-59D0-G33G</t>
  </si>
  <si>
    <t>362P-K49A-C5YJ-I2B5-Q801</t>
  </si>
  <si>
    <t>N16R-Z9RU-31C8-62QK-69FA</t>
  </si>
  <si>
    <t>M996-GF07-UNUQ-94Q2-03KZ</t>
  </si>
  <si>
    <t>ZAX1-GH0F-U7OO-SEK0-6WH8</t>
  </si>
  <si>
    <t>6682-2W7Q-27NR-R22J-G2W0</t>
  </si>
  <si>
    <t>PVP5-SS2Q-2ZD9-GI78-THY8</t>
  </si>
  <si>
    <t>TXC0-AZC8-8JX8-2QJ8-DQO1</t>
  </si>
  <si>
    <t>TYS5-2CZV-5L9K-86QB-6KWA</t>
  </si>
  <si>
    <t>09M6-12CM-57D6-A01A-B9UB</t>
  </si>
  <si>
    <t>YQV4-12E2-NW6U-0881-75KH</t>
  </si>
  <si>
    <t>UD06-40GK-0GX2-24PF-GRKP</t>
  </si>
  <si>
    <t>EZ55-4205-S4S4-0R1Q-UG4L</t>
  </si>
  <si>
    <t>5X11-33MQ-XB0N-YG6K-B50W</t>
  </si>
  <si>
    <t>767A-INKX-12FE-2UA2-WM10</t>
  </si>
  <si>
    <t>E41Z-0G5H-3GMQ-G4YF-69P6</t>
  </si>
  <si>
    <t>0JA5-199F-00II-EQMP-6U6N</t>
  </si>
  <si>
    <t>ZT09-74U5-4DD7-D1H0-QZR6</t>
  </si>
  <si>
    <t>0ANT-19NK-6180-8DB5-2X05</t>
  </si>
  <si>
    <t>AW67-V561-F901-2T3U-G8SG</t>
  </si>
  <si>
    <t>Q559-PH9N-7V32-797Z-LJF7</t>
  </si>
  <si>
    <t>K365-9T01-U7RV-NI52-6039</t>
  </si>
  <si>
    <t>BIX7-429C-7PB2-4T43-N8B5</t>
  </si>
  <si>
    <t>347A-1SM6-B2T6-861H-GKK6</t>
  </si>
  <si>
    <t>U143-NL16-79K1-005N-DR9I</t>
  </si>
  <si>
    <t>I593-LQ7W-6YX5-535S-9216</t>
  </si>
  <si>
    <t>99C5-5J98-7R5Y-X811-9U54</t>
  </si>
  <si>
    <t>2U22-Z12W-8455-3QX9-97RY</t>
  </si>
  <si>
    <t>5D25-543E-5MT3-EFE2-29OB</t>
  </si>
  <si>
    <t>5QA7-X3LB-6L6C-8608-048Y</t>
  </si>
  <si>
    <t>2XFU-UOFF-9AZ5-VEZ6-044J</t>
  </si>
  <si>
    <t>0AJ8-61V5-7633-M0OJ-57U4</t>
  </si>
  <si>
    <t>63FA-3MI1-32JB-4A27-575O</t>
  </si>
  <si>
    <t>G2BF-F27F-8W9G-S7VI-4PQJ</t>
  </si>
  <si>
    <t>5994-6561-4QRE-XL28-80S4</t>
  </si>
  <si>
    <t>Q8J3-K684-M06K-HNYU-5U2Q</t>
  </si>
  <si>
    <t>39Z4-5727-D5Q9-586L-K861</t>
  </si>
  <si>
    <t>EY3H-H1T1-14AL-W7V2-642P</t>
  </si>
  <si>
    <t>G08Z-65ZT-F7EV-QSO2-JZNW</t>
  </si>
  <si>
    <t>W8V3-L006-1JEM-T98I-19KN</t>
  </si>
  <si>
    <t>1LQ9-7KI2-9U72-2VZ7-W7SK</t>
  </si>
  <si>
    <t>5SX1-57DF-7Q3P-RQWM-9F79</t>
  </si>
  <si>
    <t>VRT9-Y2FM-D75N-80SA-1JA4</t>
  </si>
  <si>
    <t>0567-YPG3-I7QX-B8WY-5GFN</t>
  </si>
  <si>
    <t>US33-D603-I86C-PF26-4X56</t>
  </si>
  <si>
    <t>79PV-W9LR-PE2R-GFX0-17QI</t>
  </si>
  <si>
    <t>P1W0-34M1-D2BK-256A-6YY1</t>
  </si>
  <si>
    <t>1C54-7GE1-KJDD-4C8O-X4BB</t>
  </si>
  <si>
    <t>3B1U-YA00-S1XO-K0RU-P1PK</t>
  </si>
  <si>
    <t>YL21-DU52-IW93-IRQT-30UW</t>
  </si>
  <si>
    <t>0T33-20V5-406B-V263-H20D</t>
  </si>
  <si>
    <t>4PV5-GA59-2J78-4YQ9-X1M9</t>
  </si>
  <si>
    <t>377U-9C0A-8IOT-M1V9-5M9E</t>
  </si>
  <si>
    <t>4892-3342-EYY4-3K60-12I4</t>
  </si>
  <si>
    <t>76OE-S18W-R1U5-89R1-Q278</t>
  </si>
  <si>
    <t>04Z7-93W4-VZ67-6AGE-79CN</t>
  </si>
  <si>
    <t>PJ4Q-D8KN-1Q9B-R751-IE67</t>
  </si>
  <si>
    <t>UUNG-P84D-7LZD-ZFC8-NEE0</t>
  </si>
  <si>
    <t>PT46-Y9HK-J2I8-M2JR-HD49</t>
  </si>
  <si>
    <t>QT5E-6P8W-J1XY-Z6M2-0FUK</t>
  </si>
  <si>
    <t>6FO9-EJL2-7443-7JU4-U44U</t>
  </si>
  <si>
    <t>53ML-076A-50V2-JM48-GN4O</t>
  </si>
  <si>
    <t>UO84-42V1-K4J0-G39R-25H1</t>
  </si>
  <si>
    <t>JY28-N88Y-7CG5-DWK0-1T37</t>
  </si>
  <si>
    <t>7P9T-ERC8-58FH-Z1AK-20YR</t>
  </si>
  <si>
    <t>NLVA-LF19-1V9O-OKRS-1WJR</t>
  </si>
  <si>
    <t>8CKF-Q74F-15LF-W10M-1C71</t>
  </si>
  <si>
    <t>7AAB-41MV-E1H0-487R-27I8</t>
  </si>
  <si>
    <t>9I96-0IN1-5T87-7WVA-CH3U</t>
  </si>
  <si>
    <t>9Q9R-2028-03A6-8UQT-682J</t>
  </si>
  <si>
    <t>21MK-KX8R-6HBT-8076-5T0E</t>
  </si>
  <si>
    <t>2FLE-OX98-ETVP-J99P-68DL</t>
  </si>
  <si>
    <t>4K2E-SQ72-R2QI-V3O9-855B</t>
  </si>
  <si>
    <t>526Z-TX74-20U8-I27N-581A</t>
  </si>
  <si>
    <t>JR33-8S0R-SOCG-7BY3-OQ9Y</t>
  </si>
  <si>
    <t>YX78-N67L-J42W-18T2-3486</t>
  </si>
  <si>
    <t>C33P-96S7-56KA-69H9-V2D1</t>
  </si>
  <si>
    <t>13T2-L94X-MX7I-790N-2K8Z</t>
  </si>
  <si>
    <t>952W-JR6R-NJ64-997C-S7F0</t>
  </si>
  <si>
    <t>J4ET-YB9Q-X8T3-7ENJ-0UMP</t>
  </si>
  <si>
    <t>40LO-72Y2-7AUY-V8GF-GT14</t>
  </si>
  <si>
    <t>2A2P-742D-16U8-JUWU-2K44</t>
  </si>
  <si>
    <t>P965-6R24-0953-Z7ID-0T9T</t>
  </si>
  <si>
    <t>X173-J51Y-V12A-V23U-1LNH</t>
  </si>
  <si>
    <t>DQVC-LT62-TC6Y-UT98-I911</t>
  </si>
  <si>
    <t>86F5-MGPT-5MYY-9P75-27K1</t>
  </si>
  <si>
    <t>376V-I5S3-26FH-I7V4-L64G</t>
  </si>
  <si>
    <t>X6FD-OF1S-446I-K2A3-2H8Z</t>
  </si>
  <si>
    <t>G86H-H43I-R82V-47O6-559Q</t>
  </si>
  <si>
    <t>0TTD-4H9L-6M15-89S8-Y77L</t>
  </si>
  <si>
    <t>CE68-683Q-2Z92-WSV3-MV3S</t>
  </si>
  <si>
    <t>638E-780M-2UU4-9L0D-5A9L</t>
  </si>
  <si>
    <t>6ZS7-84SU-TZVV-2628-2C24</t>
  </si>
  <si>
    <t>L447-379Y-ZTXI-CTE8-XSZ5</t>
  </si>
  <si>
    <t>VA87-1430-D810-G9LH-64OQ</t>
  </si>
  <si>
    <t>W7PY-8B82-K497-4S7N-85ZM</t>
  </si>
  <si>
    <t>6795-K6C7-8HEZ-1N71-V1JP</t>
  </si>
  <si>
    <t>N6FA-O5Z7-7N6P-Z5I9-YNT8</t>
  </si>
  <si>
    <t>1938-KF1W-ENA1-Q85W-0HB1</t>
  </si>
  <si>
    <t>1690-QAM7-Q47H-DX58-13TR</t>
  </si>
  <si>
    <t>6A60-B11A-Y4H4-HA95-N9H8</t>
  </si>
  <si>
    <t>0WRU-AILL-3UBP-05D9-K1Y2</t>
  </si>
  <si>
    <t>93QA-WCI5-9432-P18S-7149</t>
  </si>
  <si>
    <t>NLW2-NUF7-Z49S-R47T-QN3Z</t>
  </si>
  <si>
    <t>V682-RNZ6-OX7G-7H80-WWA2</t>
  </si>
  <si>
    <t>CF6K-7L70-8BUM-4912-041V</t>
  </si>
  <si>
    <t>A44R-06E9-D43Z-P2WX-8V42</t>
  </si>
  <si>
    <t>PT40-P8B9-E65S-843X-I89I</t>
  </si>
  <si>
    <t>77E8-44H7-11O0-7G73-Q9W1</t>
  </si>
  <si>
    <t>40TU-8GEM-P1L6-2FXY-9BJQ</t>
  </si>
  <si>
    <t>I6E3-665L-EDG1-4Q73-O850</t>
  </si>
  <si>
    <t>UZ6W-1Y98-68K8-A6TV-U442</t>
  </si>
  <si>
    <t>X8F6-57C4-82D5-IZ13-T637</t>
  </si>
  <si>
    <t>KU4Z-P9YV-VB4S-292R-V6BK</t>
  </si>
  <si>
    <t>EA39-R28B-P8VC-99IY-698L</t>
  </si>
  <si>
    <t>P0Y0-4644-AMNA-39VY-7WKH</t>
  </si>
  <si>
    <t>N208-AU5W-1R88-4CK5-JXG5</t>
  </si>
  <si>
    <t>6L80-R5QB-250I-5U81-93W2</t>
  </si>
  <si>
    <t>ZD77-KP39-PG1A-GM0P-99M8</t>
  </si>
  <si>
    <t>W7S8-QQ24-8IMS-87UI-1AH8</t>
  </si>
  <si>
    <t>8V17-Q16P-SN7Q-L4HU-4789</t>
  </si>
  <si>
    <t>IBEC-9WFM-N0F9-IP04-69UB</t>
  </si>
  <si>
    <t>J3GT-9QI0-7C0Q-ZVN0-KRMO</t>
  </si>
  <si>
    <t>41GH-7JNH-KTL7-2CEQ-NOIM</t>
  </si>
  <si>
    <t>5GFH-00P6-2R8A-YMIF-48SL</t>
  </si>
  <si>
    <t>OO16-W45V-H83X-4R12-ZEU2</t>
  </si>
  <si>
    <t>Y54J-4LB2-ML07-22W6-1KA3</t>
  </si>
  <si>
    <t>1QVN-3CYQ-0A05-MZ14-3579</t>
  </si>
  <si>
    <t>PK5D-I11D-XQ00-H869-N7G7</t>
  </si>
  <si>
    <t>WO2Q-19OY-728I-78Y8-L7K7</t>
  </si>
  <si>
    <t>UKDQ-4Z6N-QWR8-2Q57-08M3</t>
  </si>
  <si>
    <t>W37S-8U20-4NB2-92M8-719C</t>
  </si>
  <si>
    <t>F326-B989-E352-G46H-079Y</t>
  </si>
  <si>
    <t>L1ZI-SHK7-8D7Z-2P4V-9403</t>
  </si>
  <si>
    <t>Y806-4S81-459U-2SEL-9G13</t>
  </si>
  <si>
    <t>U1T9-5Q9K-Y057-02LZ-8M0Q</t>
  </si>
  <si>
    <t>AWFR-D337-CO2K-236S-KAOI</t>
  </si>
  <si>
    <t>E902-H170-1LH8-5P77-0O9R</t>
  </si>
  <si>
    <t>0U1E-J0WF-9R0Z-45RN-C08I</t>
  </si>
  <si>
    <t>5IQ9-H1S5-5S84-332F-U59B</t>
  </si>
  <si>
    <t>2938-6Z12-FY7Z-Q62A-X69X</t>
  </si>
  <si>
    <t>2151-61RZ-5Y7M-P4P9-FH8R</t>
  </si>
  <si>
    <t>9R65-6808-R4D5-04K4-1TMA</t>
  </si>
  <si>
    <t>P880-J061-2ITZ-0VN8-MO42</t>
  </si>
  <si>
    <t>RW78-3MIZ-2FK1-YXNJ-4NSQ</t>
  </si>
  <si>
    <t>0I4B-5G0D-T061-69YY-55CY</t>
  </si>
  <si>
    <t>N288-Y0R9-025P-1QKM-U517</t>
  </si>
  <si>
    <t>2C7Z-3OVA-SK64-816U-WHTQ</t>
  </si>
  <si>
    <t>0I04-1N1C-4D45-8S58-V522</t>
  </si>
  <si>
    <t>DIX4-V9EQ-F099-6H22-9H1U</t>
  </si>
  <si>
    <t>M41X-R1M1-827B-OF25-4LY3</t>
  </si>
  <si>
    <t>3WX6-058L-TRTC-J08A-S8I2</t>
  </si>
  <si>
    <t>39R3-4296-J8Q5-507U-439A</t>
  </si>
  <si>
    <t>K482-2I97-4A62-287S-0B55</t>
  </si>
  <si>
    <t>79CG-0U22-1Q3C-4Y0W-OETY</t>
  </si>
  <si>
    <t>A1P4-U2RS-J5PO-3RJR-WC4M</t>
  </si>
  <si>
    <t>GWNR-MT25-2959-6Q2F-9FY0</t>
  </si>
  <si>
    <t>2IDC-6482-2XKP-6063-5N45</t>
  </si>
  <si>
    <t>B19O-PH85-VVY9-P771-VI4M</t>
  </si>
  <si>
    <t>7707-T457-JE79-FHRQ-NJ57</t>
  </si>
  <si>
    <t>585O-TLV3-2GKR-O20H-0651</t>
  </si>
  <si>
    <t>F07E-0H45-1WF0-LQL9-SDEL</t>
  </si>
  <si>
    <t>9W3R-B65J-2650-TN9J-2UWJ</t>
  </si>
  <si>
    <t>15UH-Q449-0R73-S8DU-30HX</t>
  </si>
  <si>
    <t>A3NN-JCRW-284N-910B-7XLT</t>
  </si>
  <si>
    <t>KA91-D60K-GA03-3V9B-X179</t>
  </si>
  <si>
    <t>8O6Q-Z157-YT1V-WA8K-36G0</t>
  </si>
  <si>
    <t>A07L-X4QO-AZIM-41FP-FI2Z</t>
  </si>
  <si>
    <t>C3R7-J46T-A107-P3P2-3B39</t>
  </si>
  <si>
    <t>685X-MH8Y-SSTH-QT78-5LX3</t>
  </si>
  <si>
    <t>A525-D7C7-DC0G-606V-8023</t>
  </si>
  <si>
    <t>8613-S876-U9RR-92P8-1308</t>
  </si>
  <si>
    <t>UB1P-0X48-839C-73Q9-7P2W</t>
  </si>
  <si>
    <t>252L-R5C1-J4QF-78I3-DN70</t>
  </si>
  <si>
    <t>JF4D-9FLQ-GLHF-Y0PF-LX2Q</t>
  </si>
  <si>
    <t>HA68-ZP5M-30T3-7M8N-D7KV</t>
  </si>
  <si>
    <t>ZHYA-7S0F-1A9C-01YP-89VS</t>
  </si>
  <si>
    <t>A5E6-TPK7-2373-TWSI-NUFH</t>
  </si>
  <si>
    <t>09TY-5P7N-4P81-YZ5B-W33K</t>
  </si>
  <si>
    <t>7Y54-2ZH9-8GDP-6CDJ-SN9I</t>
  </si>
  <si>
    <t>AJ47-MIND-GJ72-B8Y9-B025</t>
  </si>
  <si>
    <t>76Z6-9LTO-I08B-2JQ9-X7P7</t>
  </si>
  <si>
    <t>T79T-8S4V-4MX3-8583-1RQ6</t>
  </si>
  <si>
    <t>H42X-BBN3-C7W9-AE19-65SI</t>
  </si>
  <si>
    <t>YAG6-K49B-LW06-3Z28-1E05</t>
  </si>
  <si>
    <t>IHWE-11ZI-7II1-8538-V4N9</t>
  </si>
  <si>
    <t>542X-ZXLE-90L0-I53X-L459</t>
  </si>
  <si>
    <t>P8V1-CTCW-8015-KBCU-DIQ6</t>
  </si>
  <si>
    <t>154G-3NQV-4975-6O4W-3L52</t>
  </si>
  <si>
    <t>X16R-U6F2-983C-Z1GK-H6EQ</t>
  </si>
  <si>
    <t>Z4HN-02TD-49Q4-83TX-0L30</t>
  </si>
  <si>
    <t>P8Z7-SJ5K-U0RK-T6J0-DO5R</t>
  </si>
  <si>
    <t>PU2J-0LHE-FDFS-02C6-0AB9</t>
  </si>
  <si>
    <t>159G-12FU-WK08-0116-ULJ6</t>
  </si>
  <si>
    <t>2HU7-G2I1-XTXI-15K9-O2DR</t>
  </si>
  <si>
    <t>E884-S1X0-DEFV-2B70-141Q</t>
  </si>
  <si>
    <t>W998-44AC-BF89-GSR4-38KZ</t>
  </si>
  <si>
    <t>F9BR-MVMY-JXG3-8F5L-34LZ</t>
  </si>
  <si>
    <t>3G4T-26IS-TCSO-3A6U-9FJY</t>
  </si>
  <si>
    <t>LQ16-LQ61-CRK7-W799-3BRS</t>
  </si>
  <si>
    <t>K514-2GI1-F29A-V84F-UOXL</t>
  </si>
  <si>
    <t>RA03-NPW2-4MK7-31H4-W3CB</t>
  </si>
  <si>
    <t>5V2E-9715-689D-RK8V-NMYW</t>
  </si>
  <si>
    <t>OOC8-AORZ-3V91-C716-0C0F</t>
  </si>
  <si>
    <t>E181-NVZ5-JYIH-AB04-JUOE</t>
  </si>
  <si>
    <t>EE66-THMF-1QBH-S5U5-RDYK</t>
  </si>
  <si>
    <t>82BN-M801-3FNM-MTY1-1S15</t>
  </si>
  <si>
    <t>1070-129U-OZHF-AIA8-1VIP</t>
  </si>
  <si>
    <t>2L0F-KU13-CVXR-K09F-F92M</t>
  </si>
  <si>
    <t>X8TS-3F8N-UT36-T2ZC-5N7H</t>
  </si>
  <si>
    <t>YVQN-14NZ-LWW0-81ZQ-XP7Q</t>
  </si>
  <si>
    <t>CFVS-CSF7-2LAK-7127-QA36</t>
  </si>
  <si>
    <t>197B-SNGG-WBQP-JNYF-1RIQ</t>
  </si>
  <si>
    <t>84X6-1BL8-F09R-8RRT-X8D5</t>
  </si>
  <si>
    <t>N91N-87KS-698I-92SC-7Q5T</t>
  </si>
  <si>
    <t>OL10-3S35-Z252-9Y46-W45K</t>
  </si>
  <si>
    <t>DA3L-I8JJ-6164-83OY-R3P2</t>
  </si>
  <si>
    <t>P919-9QV0-VNAP-M904-7K88</t>
  </si>
  <si>
    <t>P7VA-5P5H-E7ZF-85U2-SR8F</t>
  </si>
  <si>
    <t>U4YK-00Y4-L07O-89N9-W6KA</t>
  </si>
  <si>
    <t>OT7Y-2J9T-WZ58-VY80-I1H7</t>
  </si>
  <si>
    <t>XQWT-K99J-7UW9-TY0E-1DA9</t>
  </si>
  <si>
    <t>H577-SRMY-ZHQ9-6H74-I9W0</t>
  </si>
  <si>
    <t>34P0-A95E-3VH9-860N-1132</t>
  </si>
  <si>
    <t>2GQ8-GEZS-67O4-0K0I-BBS4</t>
  </si>
  <si>
    <t>JI8I-X7X1-BG54-HIA1-ZS1C</t>
  </si>
  <si>
    <t>V6O1-H0WD-R431-TY9M-9M23</t>
  </si>
  <si>
    <t>9NGG-C678-Z3OB-ZNSU-R9EZ</t>
  </si>
  <si>
    <t>O3EZ-3LHI-3DWR-G39E-QQ9S</t>
  </si>
  <si>
    <t>C51J-LY61-DS5E-3EF3-5218</t>
  </si>
  <si>
    <t>011J-6AOT-TMHC-B04C-KS3F</t>
  </si>
  <si>
    <t>CTRZ-4A6L-8203-JI84-AWS4</t>
  </si>
  <si>
    <t>8510-UO66-5TNG-HJ68-CX76</t>
  </si>
  <si>
    <t>4S24-P39X-84IZ-LH34-8SWH</t>
  </si>
  <si>
    <t>83A2-K57G-K0H1-XMX0-R93L</t>
  </si>
  <si>
    <t>E125-NH87-POCH-6PB3-VUVB</t>
  </si>
  <si>
    <t>33G4-2G13-UUYT-X6CJ-FA65</t>
  </si>
  <si>
    <t>58FM-3EMH-OL2X-QHB1-XBX0</t>
  </si>
  <si>
    <t>KR67-R75C-9965-8622-087L</t>
  </si>
  <si>
    <t>323F-93OF-MSQ5-A6OV-4239</t>
  </si>
  <si>
    <t>1438-PQ78-5H61-5C7J-1061</t>
  </si>
  <si>
    <t>HQJ7-75M0-F2RQ-BF68-37Y0</t>
  </si>
  <si>
    <t>81N7-R8XC-C8LU-1P28-RHHD</t>
  </si>
  <si>
    <t>38BU-77T6-VRM9-MKJZ-64ES</t>
  </si>
  <si>
    <t>30MQ-QY8F-130Y-69WV-YF3M</t>
  </si>
  <si>
    <t>0VLW-245K-24O4-YJ89-EY5H</t>
  </si>
  <si>
    <t>K5O2-XNCO-6G88-6V5D-G2C9</t>
  </si>
  <si>
    <t>XS3W-32XH-J2X6-NF6I-JAXO</t>
  </si>
  <si>
    <t>K4XQ-M59S-KOD1-F2T0-ZH43</t>
  </si>
  <si>
    <t>P231-1EL9-PT02-P0P7-BOK9</t>
  </si>
  <si>
    <t>XCXR-900X-2ZI5-5998-T648</t>
  </si>
  <si>
    <t>VT2Y-7556-2MZ5-Y7X1-U081</t>
  </si>
  <si>
    <t>670L-E42S-27N1-G139-S34J</t>
  </si>
  <si>
    <t>9161-J5F6-U7J2-HTM4-P945</t>
  </si>
  <si>
    <t>4TAS-FRDC-9F22-95OG-1T50</t>
  </si>
  <si>
    <t>7UQ7-X31W-AJ0O-0WSD-RB9T</t>
  </si>
  <si>
    <t>990P-31V3-8EHE-D69H-ASFR</t>
  </si>
  <si>
    <t>DW4Y-MM86-U9G5-ZY17-Q232</t>
  </si>
  <si>
    <t>5B63-4VX0-5684-6N8U-R65W</t>
  </si>
  <si>
    <t>117R-3SKQ-X192-2P21-Y6FB</t>
  </si>
  <si>
    <t>R8BN-55MC-F5AE-YIO3-30QE</t>
  </si>
  <si>
    <t>2UGQ-3N62-CD53-JBIO-0470</t>
  </si>
  <si>
    <t>222K-72DY-3TM0-668J-N32N</t>
  </si>
  <si>
    <t>4PZ9-8QS0-791Y-OM57-0J3M</t>
  </si>
  <si>
    <t>95JR-SIIC-8LIY-ZB06-X02P</t>
  </si>
  <si>
    <t>5YC0-Y2UO-W856-H87D-0H74</t>
  </si>
  <si>
    <t>8862-90RV-VXW1-N9BU-2183</t>
  </si>
  <si>
    <t>9T80-R82C-4S0C-2HRR-K52P</t>
  </si>
  <si>
    <t>9T25-UG9J-TGOI-2X5V-4W4T</t>
  </si>
  <si>
    <t>P1BS-Z44R-IG17-K3T0-757C</t>
  </si>
  <si>
    <t>IJY4-IP2E-701Z-Y2XJ-3H14</t>
  </si>
  <si>
    <t>84RJ-PFCV-SLK1-37R3-PT3T</t>
  </si>
  <si>
    <t>W74X-U83K-P6A2-YK5M-L97T</t>
  </si>
  <si>
    <t>6Q4Y-POSQ-0OUB-1JKQ-GPOI</t>
  </si>
  <si>
    <t>20UV-T20G-41AL-26S9-ULPV</t>
  </si>
  <si>
    <t>CN3R-4958-EK5V-EY40-809D</t>
  </si>
  <si>
    <t>4WS3-P18A-5644-97O7-6519</t>
  </si>
  <si>
    <t>4E2E-6WA1-T04A-9T50-FU4D</t>
  </si>
  <si>
    <t>ZKYR-XLX7-9RKN-7V3D-J23I</t>
  </si>
  <si>
    <t>74WZ-4HKT-436X-1N6G-DBN9</t>
  </si>
  <si>
    <t>X50P-4W3E-H2IB-067S-MOCE</t>
  </si>
  <si>
    <t>K8IH-U06L-0K1O-V06P-OHY6</t>
  </si>
  <si>
    <t>GEMG-53P0-J132-OQ82-2VH2</t>
  </si>
  <si>
    <t>8849-70N4-4J27-67IP-1QXU</t>
  </si>
  <si>
    <t>9R0I-GF80-P39X-2ZT6-A8E3</t>
  </si>
  <si>
    <t>H80Z-8V2N-MPNC-9Q4O-HZ72</t>
  </si>
  <si>
    <t>5VZ4-0Y65-74E9-RY6Z-L3HB</t>
  </si>
  <si>
    <t>2371-4TM7-375E-XD82-K0OW</t>
  </si>
  <si>
    <t>Y01N-YXSV-N702-Z2VF-876T</t>
  </si>
  <si>
    <t>3L9R-PD33-F453-F2Q8-9KN6</t>
  </si>
  <si>
    <t>699P-188F-K9X7-G199-T431</t>
  </si>
  <si>
    <t>UFX6-1297-RHQ1-Y20H-6RVD</t>
  </si>
  <si>
    <t>X286-FZ85-36N5-39J3-R248</t>
  </si>
  <si>
    <t>O9C0-M3A2-47VL-6V0N-5AO2</t>
  </si>
  <si>
    <t>M35I-Z3TS-W18T-8S50-27D8</t>
  </si>
  <si>
    <t>NTO1-3YS0-4WUP-L0N0-100C</t>
  </si>
  <si>
    <t>G23U-G7X2-CP38-8D16-262H</t>
  </si>
  <si>
    <t>2PX5-8UUS-NY65-9SGZ-4S9V</t>
  </si>
  <si>
    <t>Q6H9-5QUO-E7B0-2815-RJ79</t>
  </si>
  <si>
    <t>5YL6-5368-ZSOP-5VD1-EL38</t>
  </si>
  <si>
    <t>5T3R-2KNP-J973-92A5-80DR</t>
  </si>
  <si>
    <t>4H2L-G12V-7J91-XQ8O-W3EN</t>
  </si>
  <si>
    <t>X68Z-DP9K-765Q-X7SN-75L3</t>
  </si>
  <si>
    <t>9C77-21Q7-C3WN-O5XP-69XT</t>
  </si>
  <si>
    <t>2T57-76MR-I27M-630V-9HZS</t>
  </si>
  <si>
    <t>B6HU-Y078-1O4I-5JIT-8U2N</t>
  </si>
  <si>
    <t>EZS8-2W1X-YSJ3-F2QQ-5JA9</t>
  </si>
  <si>
    <t>TV49-FG57-A29P-EGC7-17N1</t>
  </si>
  <si>
    <t>X496-78Q9-CXW8-08R5-7JU9</t>
  </si>
  <si>
    <t>D783-962Q-AA0I-U742-45X8</t>
  </si>
  <si>
    <t>6LS9-8GCU-28ZD-9KVE-255Y</t>
  </si>
  <si>
    <t>810H-YF76-10M2-PUG2-EG0R</t>
  </si>
  <si>
    <t>3MZH-4B63-8DH9-CT9K-411Y</t>
  </si>
  <si>
    <t>9X99-Q485-09II-56B0-T23T</t>
  </si>
  <si>
    <t>TQLZ-M7VC-L0F4-628M-J6IW</t>
  </si>
  <si>
    <t>A4UF-YN92-J0L4-868V-0QZC</t>
  </si>
  <si>
    <t>ZL0G-W48H-PHH9-BKZ6-80H4</t>
  </si>
  <si>
    <t>2B6Y-834M-ULW7-21LR-43U2</t>
  </si>
  <si>
    <t>6Z78-GZG2-H92M-34DV-78QW</t>
  </si>
  <si>
    <t>6195-9ZBH-F4Y6-WTBS-LN78</t>
  </si>
  <si>
    <t>T68T-184V-FY0X-C7M7-L0T9</t>
  </si>
  <si>
    <t>H08S-71B4-X8M1-I7NQ-84IV</t>
  </si>
  <si>
    <t>523R-4TL7-732Y-O1FL-319V</t>
  </si>
  <si>
    <t>C91T-XY98-ZUH9-7HDV-49R8</t>
  </si>
  <si>
    <t>JS1S-P5CH-8608-09Y4-PV7T</t>
  </si>
  <si>
    <t>95J3-V8E5-I467-L7NY-G27Q</t>
  </si>
  <si>
    <t>1LK1-3N9A-5027-YH1H-2CK0</t>
  </si>
  <si>
    <t>1BK7-TJBI-WU05-P40I-YZQ4</t>
  </si>
  <si>
    <t>VS10-ED7I-YX1F-7MOE-04AI</t>
  </si>
  <si>
    <t>3696-9L3K-LA8C-U7BK-OL81</t>
  </si>
  <si>
    <t>FL79-R53B-64RE-D2BM-Z6IN</t>
  </si>
  <si>
    <t>5390-15K9-5K1D-3WYS-61D6</t>
  </si>
  <si>
    <t>6R3N-S43E-OE11-78GW-PQZ8</t>
  </si>
  <si>
    <t>EH95-HSZ2-47PO-O00H-7H00</t>
  </si>
  <si>
    <t>4RQP-63C9-UXPP-KUI8-91EV</t>
  </si>
  <si>
    <t>ANL1-SG06-4188-8I22-0SO7</t>
  </si>
  <si>
    <t>3Q45-7Q1P-DK2I-5756-22FI</t>
  </si>
  <si>
    <t>G0A5-P468-89KL-XO6R-2Q8Z</t>
  </si>
  <si>
    <t>5H24-UV2D-7HX0-2JM0-1UJN</t>
  </si>
  <si>
    <t>49MS-Y5DK-9080-M4N9-QKUH</t>
  </si>
  <si>
    <t>U08B-3Z12-15M0-0156-B9IY</t>
  </si>
  <si>
    <t>879H-6H53-59OB-3C8P-O5V3</t>
  </si>
  <si>
    <t>AS2T-M813-MDYY-R0XK-300K</t>
  </si>
  <si>
    <t>GT4V-1BYA-I73B-31XB-H20Q</t>
  </si>
  <si>
    <t>Q4XB-SS2O-N9KT-74QL-AYHH</t>
  </si>
  <si>
    <t>2701-QWQ1-JGW2-VPE9-Y6Y4</t>
  </si>
  <si>
    <t>71BC-J4M0-12L1-11ZT-665F</t>
  </si>
  <si>
    <t>945O-U5TC-I8W8-8707-7M0I</t>
  </si>
  <si>
    <t>416P-K797-756C-5R97-J1R3</t>
  </si>
  <si>
    <t>TX3X-TS9C-250J-363A-QWZL</t>
  </si>
  <si>
    <t>KN17-J0D9-F523-VBG4-ZQQX</t>
  </si>
  <si>
    <t>772K-1721-4405-926O-457Z</t>
  </si>
  <si>
    <t>JL1R-0FAW-P2BB-JQ0Y-MOHB</t>
  </si>
  <si>
    <t>8CFK-KH12-2P0N-8009-P9F8</t>
  </si>
  <si>
    <t>1P5O-Q048-3L0H-ZPW1-VG32</t>
  </si>
  <si>
    <t>800G-H9FS-OE18-B2ZV-ZBB1</t>
  </si>
  <si>
    <t>91N9-8S2T-006H-ICMC-59R5</t>
  </si>
  <si>
    <t>5Q64-9VRB-ZDR1-QNS2-HL32</t>
  </si>
  <si>
    <t>290L-PPFW-8P9G-P8SS-2P1X</t>
  </si>
  <si>
    <t>43L3-MI7N-5V32-C7XK-3Q32</t>
  </si>
  <si>
    <t>1JYT-4R59-4M5K-A2J6-WFQJ</t>
  </si>
  <si>
    <t>OO99-T28V-503N-IHEB-XJ15</t>
  </si>
  <si>
    <t>830J-9XP7-7J5Q-N8QA-W209</t>
  </si>
  <si>
    <t>DVVT-ODQS-OV16-KD02-FYGO</t>
  </si>
  <si>
    <t>7006-Y9LO-3807-A01B-K0Z7</t>
  </si>
  <si>
    <t>17B0-6117-2QW2-7IX7-9BBS</t>
  </si>
  <si>
    <t>84K3-606T-E01W-4K1K-HY37</t>
  </si>
  <si>
    <t>8NMI-5GKE-MY4J-PLA1-LS36</t>
  </si>
  <si>
    <t>B406-N490-81MI-02K1-469K</t>
  </si>
  <si>
    <t>HOMF-2CPA-DJ96-2H5R-263P</t>
  </si>
  <si>
    <t>U1L9-Z466-P133-N879-D3I3</t>
  </si>
  <si>
    <t>988F-0D6C-WJ9A-R41M-9Y8W</t>
  </si>
  <si>
    <t>9U6C-BU22-8VW4-5I29-PCLJ</t>
  </si>
  <si>
    <t>A0WX-W4TL-P7I2-H39L-Z47F</t>
  </si>
  <si>
    <t>RLX7-1369-B7V6-4G37-8O26</t>
  </si>
  <si>
    <t>0658-8R01-HN8P-5B36-FG75</t>
  </si>
  <si>
    <t>9X82-607K-6X9R-2N93-H829</t>
  </si>
  <si>
    <t>3M41-9496-549B-P4E6-O6KL</t>
  </si>
  <si>
    <t>9ZT9-05DR-41UG-JP2P-17OQ</t>
  </si>
  <si>
    <t>WUBE-34DV-P0K7-IVQ4-728T</t>
  </si>
  <si>
    <t>CBNT-660H-C028-9T0N-2AH3</t>
  </si>
  <si>
    <t>6858-0W8O-5QF6-G5J8-CEV0</t>
  </si>
  <si>
    <t>69B0-4427-FV7S-81XI-920A</t>
  </si>
  <si>
    <t>495W-5KT8-1MMD-4391-KX59</t>
  </si>
  <si>
    <t>4DS4-Z6U5-1K34-H95P-4009</t>
  </si>
  <si>
    <t>W0SF-070S-EVDQ-SD35-25JV</t>
  </si>
  <si>
    <t>S1T0-EOWY-52DO-6452-3J5P</t>
  </si>
  <si>
    <t>V4UC-153W-0NFB-1721-4IIA</t>
  </si>
  <si>
    <t>32XG-3S6R-55YW-38GV-8G3B</t>
  </si>
  <si>
    <t>KH91-376B-0X22-9JPO-BE68</t>
  </si>
  <si>
    <t>1O2Z-6JNA-3YJ6-1CF4-5A77</t>
  </si>
  <si>
    <t>BO5E-W10D-UGHM-M9GV-627V</t>
  </si>
  <si>
    <t>W107-6U9N-BSG6-RH46-J8A6</t>
  </si>
  <si>
    <t>52ID-4U15-F2YE-0VST-1ZO7</t>
  </si>
  <si>
    <t>FWO3-74R1-904S-33I6-YPH7</t>
  </si>
  <si>
    <t>JC38-869F-78AB-AP19-1U46</t>
  </si>
  <si>
    <t>3M64-F410-554C-6632-6K1T</t>
  </si>
  <si>
    <t>FYG6-NC8T-3618-YY0F-V62N</t>
  </si>
  <si>
    <t>JOV5-Z47P-59AZ-ME00-59DH</t>
  </si>
  <si>
    <t>H1X0-Y3VG-QXG8-LFWN-658H</t>
  </si>
  <si>
    <t>O918-6169-2D2N-3U48-30K2</t>
  </si>
  <si>
    <t>G3F9-24F7-N91W-7O16-A8Z7</t>
  </si>
  <si>
    <t>7DN6-UMFB-085E-028B-7DA1</t>
  </si>
  <si>
    <t>DH6D-YP31-E9I4-M35F-735Y</t>
  </si>
  <si>
    <t>8S3U-O0K4-8WOP-5TW5-W7T5</t>
  </si>
  <si>
    <t>VF9F-Q951-J9ZO-BN5P-9XQA</t>
  </si>
  <si>
    <t>84GQ-NX65-I0T4-Y8GL-Z08E</t>
  </si>
  <si>
    <t>E5ZT-XMSW-8663-33Z5-E3X6</t>
  </si>
  <si>
    <t>S4U0-56XZ-L703-CFE1-Z1DG</t>
  </si>
  <si>
    <t>5OIZ-N2NB-K72X-842S-8W3S</t>
  </si>
  <si>
    <t>5352-H4G6-6156-H893-2A3I</t>
  </si>
  <si>
    <t>VJU0-2H8B-ZB06-23VH-CAR5</t>
  </si>
  <si>
    <t>348J-O93D-YHA8-03FS-5G14</t>
  </si>
  <si>
    <t>K6Z7-DWTA-GJNG-KOL2-02V1</t>
  </si>
  <si>
    <t>E0RK-711X-637U-MKRF-K575</t>
  </si>
  <si>
    <t>3107-U1Y8-NGK4-KH5A-X2OW</t>
  </si>
  <si>
    <t>OWB1-T1R4-N070-49U6-C7WA</t>
  </si>
  <si>
    <t>L74R-26CI-LCZ4-JLF3-P4MH</t>
  </si>
  <si>
    <t>G9A4-BM6S-71OQ-W08D-SRWA</t>
  </si>
  <si>
    <t>JPER-0A1F-0857-22O2-DVR3</t>
  </si>
  <si>
    <t>79YN-2763-X62F-74N7-9RA9</t>
  </si>
  <si>
    <t>5U49-6FPJ-4MQL-0N5J-8019</t>
  </si>
  <si>
    <t>FMCU-05Z7-Z7N0-TG13-438Q</t>
  </si>
  <si>
    <t>9M06-MMD3-5GOL-PR71-0Z1P</t>
  </si>
  <si>
    <t>SHZA-94VG-PB32-TFKY-MA7B</t>
  </si>
  <si>
    <t>669M-42M2-L17Z-0F19-9RUL</t>
  </si>
  <si>
    <t>958R-7SK0-2JM6-IV5M-5WA3</t>
  </si>
  <si>
    <t>D5EU-56I3-PKV5-BPB8-TR68</t>
  </si>
  <si>
    <t>8DQZ-7691-J7RP-9QCM-66X2</t>
  </si>
  <si>
    <t>9K1G-3IA4-329F-471O-3UC6</t>
  </si>
  <si>
    <t>WQ0K-97OM-Q3SY-M0IA-M10S</t>
  </si>
  <si>
    <t>78IX-0ZSN-8BUU-9OO4-WVED</t>
  </si>
  <si>
    <t>WX98-E5G9-7Q2R-HCY9-7YK6</t>
  </si>
  <si>
    <t>RDNO-POZT-21U8-BV54-LA6W</t>
  </si>
  <si>
    <t>XGCF-7A06-9BOV-8069-0CDT</t>
  </si>
  <si>
    <t>KN9Z-JPU3-04VY-650F-20RC</t>
  </si>
  <si>
    <t>RWHA-2970-0OWU-O95W-Q7GF</t>
  </si>
  <si>
    <t>6Q0R-IA62-7X93-8664-H8YM</t>
  </si>
  <si>
    <t>6TR4-W83T-E8QG-47XC-6608</t>
  </si>
  <si>
    <t>CRV4-3VAG-P1D9-E700-V1DG</t>
  </si>
  <si>
    <t>9Q8X-D41R-UV2B-3472-10S1</t>
  </si>
  <si>
    <t>FP1Y-95UG-X8W8-RGZK-3MYP</t>
  </si>
  <si>
    <t>LG7A-H514-97SN-NLCX-275X</t>
  </si>
  <si>
    <t>XZ9S-1LE1-X033-0470-56IP</t>
  </si>
  <si>
    <t>S173-I1Z2-MPU3-6AVK-F828</t>
  </si>
  <si>
    <t>1VN6-ZBW3-J5ZW-L648-98LI</t>
  </si>
  <si>
    <t>ILXR-785W-4568-2MUG-3830</t>
  </si>
  <si>
    <t>0667-Q00E-A8BA-M54B-18A9</t>
  </si>
  <si>
    <t>PX19-8RO6-XO04-7B6Q-7VS8</t>
  </si>
  <si>
    <t>M4BX-176U-7QPH-YOP9-8ZZT</t>
  </si>
  <si>
    <t>FL5I-80HV-9AA4-BG74-1W85</t>
  </si>
  <si>
    <t>5UX5-NL7K-63J9-3GP9-R4U3</t>
  </si>
  <si>
    <t>IY90-U6WT-0ZWK-3POZ-R7Z8</t>
  </si>
  <si>
    <t>S0E2-5AP9-A68M-60T6-8415</t>
  </si>
  <si>
    <t>27I6-QB0X-0081-51SS-WK0N</t>
  </si>
  <si>
    <t>P7PR-70DW-7C80-E78M-RQ8Z</t>
  </si>
  <si>
    <t>34D3-6UOP-8880-91BQ-LARW</t>
  </si>
  <si>
    <t>3JK5-X1UG-OXL1-B77E-PQX6</t>
  </si>
  <si>
    <t>QSU6-4QLO-10Z3-9068-ILXK</t>
  </si>
  <si>
    <t>79Q3-X5NT-HOM2-GTLT-6L3I</t>
  </si>
  <si>
    <t>E9F8-E850-2B7U-1V31-SNXQ</t>
  </si>
  <si>
    <t>POY1-LSPU-5E7A-QUF3-M528</t>
  </si>
  <si>
    <t>2IMR-8707-48IT-991M-V25D</t>
  </si>
  <si>
    <t>7V8D-5167-6E9N-08FW-966I</t>
  </si>
  <si>
    <t>NH77-0T16-4B38-OW12-8J10</t>
  </si>
  <si>
    <t>1ZF6-NQJU-1C10-R48O-Z5OJ</t>
  </si>
  <si>
    <t>4131-W94X-HUV0-2WCU-600Y</t>
  </si>
  <si>
    <t>I4UJ-2PBM-Z271-G800-2VT8</t>
  </si>
  <si>
    <t>63Y4-8PAX-75GM-0A8U-S487</t>
  </si>
  <si>
    <t>XEY5-02E2-8A87-0W46-82W3</t>
  </si>
  <si>
    <t>BHR3-845E-I3J2-0751-H16B</t>
  </si>
  <si>
    <t>T3NU-5IO2-0T57-7E97-4H06</t>
  </si>
  <si>
    <t>04MS-1P26-4TH8-38N7-13R6</t>
  </si>
  <si>
    <t>420F-RQXN-7228-2BBK-G5UM</t>
  </si>
  <si>
    <t>IK9B-Z284-086E-C6P0-55D6</t>
  </si>
  <si>
    <t>3307-W469-I1FV-Q78K-63IF</t>
  </si>
  <si>
    <t>2456-48R9-S3N5-3YE8-1F29</t>
  </si>
  <si>
    <t>K2FW-BU4T-UEES-IS0Q-PFRF</t>
  </si>
  <si>
    <t>1YET-9QUD-J4J7-1D11-345J</t>
  </si>
  <si>
    <t>FPR3-9B61-9WZR-7QU3-VB76</t>
  </si>
  <si>
    <t>RZ6M-2B8B-KRC0-982D-KD44</t>
  </si>
  <si>
    <t>AE3E-KQAY-SF79-460A-LTK6</t>
  </si>
  <si>
    <t>8G2R-3K90-V72X-E4CW-YA3V</t>
  </si>
  <si>
    <t>0C37-WN11-Z5Q1-7V2M-955Q</t>
  </si>
  <si>
    <t>3H9F-JJSA-DRIM-7360-95Z6</t>
  </si>
  <si>
    <t>Z0WK-6WQS-2UVY-6267-5Z4H</t>
  </si>
  <si>
    <t>52W4-C273-6G7S-A2EB-G6XR</t>
  </si>
  <si>
    <t>PN48-65B8-43WI-SMWV-8877</t>
  </si>
  <si>
    <t>72E5-FDZ8-811J-FKF2-1XKN</t>
  </si>
  <si>
    <t>568J-7KH8-1355-6F1Q-43MC</t>
  </si>
  <si>
    <t>SV12-L1DR-8S68-JDE4-O4Z7</t>
  </si>
  <si>
    <t>45G1-70FE-FPHP-T135-C28I</t>
  </si>
  <si>
    <t>6P7L-JWFM-0N8F-3N6F-XD89</t>
  </si>
  <si>
    <t>0S92-IEWD-17AH-75ZT-EY4E</t>
  </si>
  <si>
    <t>LGHG-UFY4-6CWE-71X2-IVHJ</t>
  </si>
  <si>
    <t>5277-992N-A177-M7AA-29JX</t>
  </si>
  <si>
    <t>1XL2-2J4X-83F4-FRU6-8IR8</t>
  </si>
  <si>
    <t>2FQ7-Q90Y-DCGN-M94D-VRJ9</t>
  </si>
  <si>
    <t>94BE-6C6J-16BU-207W-6IQ1</t>
  </si>
  <si>
    <t>DF3M-D95K-WMGK-6GXO-J6N5</t>
  </si>
  <si>
    <t>8VK9-XNPK-817P-P947-91LG</t>
  </si>
  <si>
    <t>Y616-49EH-6Z1T-3614-P217</t>
  </si>
  <si>
    <t>12PV-4VY5-20MY-4IM4-3LM6</t>
  </si>
  <si>
    <t>5P4J-1XHD-E3TC-65BI-20P2</t>
  </si>
  <si>
    <t>0437-GC70-JZ94-6FRE-AZ5F</t>
  </si>
  <si>
    <t>53RV-N3FE-HJH0-605I-2430</t>
  </si>
  <si>
    <t>2S78-O25J-1625-ANQV-7XLF</t>
  </si>
  <si>
    <t>G8O4-76YN-C7GJ-SO8I-B25Q</t>
  </si>
  <si>
    <t>FI1I-U028-X9MF-3Y2F-3194</t>
  </si>
  <si>
    <t>AGLB-HQ94-4TQ2-VIL4-1GGG</t>
  </si>
  <si>
    <t>HZ7B-2UF6-Z4I6-D5A4-YK36</t>
  </si>
  <si>
    <t>9JL0-0OGO-SFQE-H069-UR70</t>
  </si>
  <si>
    <t>60P5-E9I8-W3R6-ZO15-SRSO</t>
  </si>
  <si>
    <t>P8GI-N7A3-008M-VF57-5E7O</t>
  </si>
  <si>
    <t>T2O5-972S-YL3C-6227-5W4X</t>
  </si>
  <si>
    <t>Z075-4201-5230-43LV-J697</t>
  </si>
  <si>
    <t>1K8B-7WIF-1JW8-0MTU-V342</t>
  </si>
  <si>
    <t>O181-V331-1K09-1A0Q-D9JE</t>
  </si>
  <si>
    <t>8VKX-8L68-9DIJ-0HZ5-D57R</t>
  </si>
  <si>
    <t>HI03-ZJ46-R845-5Y8G-86H4</t>
  </si>
  <si>
    <t>53HK-75N3-1581-9KAU-MO98</t>
  </si>
  <si>
    <t>2KHV-4J4L-6N3H-CQ61-921A</t>
  </si>
  <si>
    <t>04RN-0Z64-M04V-BMTU-SUBH</t>
  </si>
  <si>
    <t>9O7J-YG56-THHR-ZEX5-X8U9</t>
  </si>
  <si>
    <t>70AF-2IL1-2BUA-AFWD-T18T</t>
  </si>
  <si>
    <t>IZBI-VD4A-228Z-8RAQ-B30F</t>
  </si>
  <si>
    <t>R0G5-D804-2ZF7-4T53-K358</t>
  </si>
  <si>
    <t>05H7-338H-F5B6-07AF-U9E9</t>
  </si>
  <si>
    <t>0C0P-79E7-I5BL-C754-3053</t>
  </si>
  <si>
    <t>1804-RTNV-79Y4-5S6V-AXQ7</t>
  </si>
  <si>
    <t>6118-I53J-G78F-L829-AW93</t>
  </si>
  <si>
    <t>4SFS-93K9-5145-7M80-6EW6</t>
  </si>
  <si>
    <t>66X2-S2W4-56GP-A1D4-MLTS</t>
  </si>
  <si>
    <t>0C24-ZW3B-CXTM-3195-2CXJ</t>
  </si>
  <si>
    <t>G8WV-P830-ORUX-6O37-1C2T</t>
  </si>
  <si>
    <t>PL25-BI0K-H73Y-R2KT-8197</t>
  </si>
  <si>
    <t>6T9T-0ITA-3RRU-I3CP-0GEY</t>
  </si>
  <si>
    <t>PU37-72HD-6X3X-P63Y-R0TK</t>
  </si>
  <si>
    <t>82KX-NZ67-15NU-RWEB-TO6Q</t>
  </si>
  <si>
    <t>237H-J39T-WRTF-6JPM-AU20</t>
  </si>
  <si>
    <t>15YU-D084-OEE2-C67D-760Z</t>
  </si>
  <si>
    <t>0C64-0MJ8-Q3JZ-1104-C200</t>
  </si>
  <si>
    <t>7O9R-W8A1-TQ8T-7II2-97KD</t>
  </si>
  <si>
    <t>EZI8-011Q-MJ3X-I215-L87T</t>
  </si>
  <si>
    <t>8375-6Q38-QAOW-7VU1-P8J7</t>
  </si>
  <si>
    <t>46YA-HES8-1GQ7-717C-7L99</t>
  </si>
  <si>
    <t>801D-76E3-0R57-337B-D39P</t>
  </si>
  <si>
    <t>5ZR5-2PD0-L756-8U31-W89K</t>
  </si>
  <si>
    <t>1Z20-FU11-GHX0-C3AC-QF27</t>
  </si>
  <si>
    <t>2EAT-OK72-7864-H9QI-N12F</t>
  </si>
  <si>
    <t>4INL-EUD8-GG64-PD68-Q1IY</t>
  </si>
  <si>
    <t>P8Y3-979M-2NM3-W4JG-T96F</t>
  </si>
  <si>
    <t>U5R4-7I06-H3E7-D60S-728H</t>
  </si>
  <si>
    <t>7JZJ-Q1ER-4CAY-99KC-N493</t>
  </si>
  <si>
    <t>9460-6KR7-EY31-MBKP-1J72</t>
  </si>
  <si>
    <t>FF7N-4M6T-Z56R-233S-QE7E</t>
  </si>
  <si>
    <t>322S-81GQ-P0YC-A7O4-K4W8</t>
  </si>
  <si>
    <t>HMN0-8U17-93LN-1209-3Q8L</t>
  </si>
  <si>
    <t>1I48-8932-6136-5Y61-8664</t>
  </si>
  <si>
    <t>7L48-S2N9-781T-9B5S-0E67</t>
  </si>
  <si>
    <t>XZ22-3893-XJ7I-L57A-V5YX</t>
  </si>
  <si>
    <t>71WO-VYZI-CMOS-32JM-QC1S</t>
  </si>
  <si>
    <t>ZE9O-ETJC-6881-9TWZ-235I</t>
  </si>
  <si>
    <t>E215-LF21-7261-66OG-P5CH</t>
  </si>
  <si>
    <t>B930-5C8Q-P730-P8VD-80O8</t>
  </si>
  <si>
    <t>DZEY-9ZB4-6ZC5-X752-2MCY</t>
  </si>
  <si>
    <t>FOUU-56OL-SV4R-I1P1-YK1E</t>
  </si>
  <si>
    <t>88CW-H2RI-FAV4-Y2BC-F4XS</t>
  </si>
  <si>
    <t>T6W6-W2OF-OWE5-EY95-5D44</t>
  </si>
  <si>
    <t>90Y7-LXG2-U45H-0409-BBIC</t>
  </si>
  <si>
    <t>FJJO-4746-NQEY-726X-OB09</t>
  </si>
  <si>
    <t>3803-S7GB-6G29-7068-9FWZ</t>
  </si>
  <si>
    <t>23PE-22F8-26PX-I1H0-M2IK</t>
  </si>
  <si>
    <t>UIF8-KSYA-T97I-RM70-U699</t>
  </si>
  <si>
    <t>ZR9T-U5MR-914G-A1B4-B5A3</t>
  </si>
  <si>
    <t>DTZ5-2B6T-359T-0U9R-73AV</t>
  </si>
  <si>
    <t>RQP7-5BNG-Y4F8-1106-647G</t>
  </si>
  <si>
    <t>PM63-1006-J0Y2-F7W9-41NB</t>
  </si>
  <si>
    <t>D907-PUBQ-ULUZ-XWC7-5282</t>
  </si>
  <si>
    <t>U2QR-4PKJ-NNKX-2Z0U-X06S</t>
  </si>
  <si>
    <t>119P-H43E-V5X6-HF04-1J1N</t>
  </si>
  <si>
    <t>U0CX-JY7S-VA8E-X2JI-V19B</t>
  </si>
  <si>
    <t>98N9-MO70-P1F8-K144-LW94</t>
  </si>
  <si>
    <t>GO64-U2E9-Q1NL-87ZP-7ME0</t>
  </si>
  <si>
    <t>60N7-7FF7-RN60-DO0Z-0311</t>
  </si>
  <si>
    <t>1Z6G-ABBA-3ML2-4CZ2-DF2I</t>
  </si>
  <si>
    <t>DN9I-JPC0-M436-4PBR-FOX0</t>
  </si>
  <si>
    <t>67C6-HT87-5DAZ-V009-51M9</t>
  </si>
  <si>
    <t>6E5N-348B-31I4-979J-Q7FR</t>
  </si>
  <si>
    <t>Z5VA-B9Z3-6336-I296-506S</t>
  </si>
  <si>
    <t>T667-9IA9-O11V-TSHG-P0QT</t>
  </si>
  <si>
    <t>5300-288Y-5721-L07A-T7A7</t>
  </si>
  <si>
    <t>15RO-XQ16-T9BN-0V7C-D774</t>
  </si>
  <si>
    <t>1H17-00Y8-0WZH-96S6-69D4</t>
  </si>
  <si>
    <t>Q0ON-HW77-7N14-B6O0-NFOL</t>
  </si>
  <si>
    <t>27PJ-955U-CS9W-67N2-G437</t>
  </si>
  <si>
    <t>5NE4-9EG6-6806-Q8F6-012D</t>
  </si>
  <si>
    <t>2K8X-7K7S-B999-O7BI-T0K7</t>
  </si>
  <si>
    <t>7WFW-CSX0-67F5-G791-S7QL</t>
  </si>
  <si>
    <t>O345-4B8E-0XA9-9D6I-8ITV</t>
  </si>
  <si>
    <t>L1D3-1EE9-3HQ9-K823-K9J3</t>
  </si>
  <si>
    <t>C7TB-8PS5-RJR8-NN50-9XZ9</t>
  </si>
  <si>
    <t>74G4-5N2J-C720-CG18-H60N</t>
  </si>
  <si>
    <t>GVGI-5CZ3-3998-VV13-GD0Q</t>
  </si>
  <si>
    <t>DHIC-VMS7-30SR-48R5-D2T7</t>
  </si>
  <si>
    <t>0235-ABS0-3L7N-LL27-2I0P</t>
  </si>
  <si>
    <t>43ZV-4FV7-R201-8938-LBP8</t>
  </si>
  <si>
    <t>O201-9XT5-RB58-FY72-7I57</t>
  </si>
  <si>
    <t>2RG3-58T1-0AT0-63TY-C798</t>
  </si>
  <si>
    <t>63F2-O4V0-I359-3AP0-TGRZ</t>
  </si>
  <si>
    <t>HGX9-P2E0-31F9-2C30-5C3X</t>
  </si>
  <si>
    <t>8GJN-7L8O-V5PU-NLLF-R5TY</t>
  </si>
  <si>
    <t>T8UW-6197-8F74-FW4D-DP25</t>
  </si>
  <si>
    <t>22JL-6026-84JQ-8Q9B-K904</t>
  </si>
  <si>
    <t>4769-F0G0-CQ56-J19K-12C5</t>
  </si>
  <si>
    <t>21H6-78ER-6CGU-VYX2-91DS</t>
  </si>
  <si>
    <t>8IBW-DLK1-R6J2-VSK4-6G9Y</t>
  </si>
  <si>
    <t>4UID-0HF3-PS32-5N4X-82S3</t>
  </si>
  <si>
    <t>38C0-SQ14-7310-Z25Z-8H5R</t>
  </si>
  <si>
    <t>469W-63A1-S695-818R-A9B3</t>
  </si>
  <si>
    <t>E773-26T3-RX1F-6Q4U-YG22</t>
  </si>
  <si>
    <t>IVWN-44N9-1D42-7T0U-MU31</t>
  </si>
  <si>
    <t>D0VP-0EPU-1134-N6V4-F0YK</t>
  </si>
  <si>
    <t>F54H-G4L5-C46K-142A-624O</t>
  </si>
  <si>
    <t>7818-64F8-E438-8M63-F8I8</t>
  </si>
  <si>
    <t>LA24-W45K-58KJ-7CF6-79L5</t>
  </si>
  <si>
    <t>4D6F-PW58-7882-8A2U-7056</t>
  </si>
  <si>
    <t>9ZJ7-4311-778U-3M63-PEAL</t>
  </si>
  <si>
    <t>W310-5H6Z-65B4-IM11-08RV</t>
  </si>
  <si>
    <t>L83V-6825-Q79P-9OFM-HXDO</t>
  </si>
  <si>
    <t>CBTW-Z067-SBVN-Y8WD-2JKB</t>
  </si>
  <si>
    <t>8T8H-9H95-G9XG-G992-DS2R</t>
  </si>
  <si>
    <t>2007-5A26-102L-Y9LU-87E1</t>
  </si>
  <si>
    <t>UFL8-49FI-V2SX-1JF4-A4T2</t>
  </si>
  <si>
    <t>C8AU-1P1Y-2204-UGAA-92K3</t>
  </si>
  <si>
    <t>0GHA-VGX2-UW53-BCC2-C98I</t>
  </si>
  <si>
    <t>BZSK-6MK7-OZY0-RG0W-FL30</t>
  </si>
  <si>
    <t>Z35K-9585-7L76-5Z5Z-S1AX</t>
  </si>
  <si>
    <t>0WYK-5689-GKC0-91HR-WWGL</t>
  </si>
  <si>
    <t>RTS3-N0P6-3614-O335-2O99</t>
  </si>
  <si>
    <t>09O6-NT55-3QE0-9QTB-QVL7</t>
  </si>
  <si>
    <t>1A59-AS6T-V17R-5JF9-LUL0</t>
  </si>
  <si>
    <t>FE8M-VEOW-R156-1FNF-75UI</t>
  </si>
  <si>
    <t>9P0T-7N6U-UUD0-NDY2-C412</t>
  </si>
  <si>
    <t>ZYFI-09AR-H8Y4-Q73N-J79K</t>
  </si>
  <si>
    <t>V74R-J7M7-353B-QSGP-JVTT</t>
  </si>
  <si>
    <t>785E-HW8A-0C60-F13E-0B5C</t>
  </si>
  <si>
    <t>483O-B716-44H3-54GB-8KZ3</t>
  </si>
  <si>
    <t>7NO3-VEU2-C984-2U72-860A</t>
  </si>
  <si>
    <t>SQ52-7ZUM-X5J7-864N-2E9S</t>
  </si>
  <si>
    <t>K4NJ-6781-350P-9XPW-UM19</t>
  </si>
  <si>
    <t>59OG-3K21-Y77W-25T9-32AV</t>
  </si>
  <si>
    <t>2MM6-3SFV-8N4N-XGTE-98TS</t>
  </si>
  <si>
    <t>90ZX-IUM5-JTJG-56D3-C273</t>
  </si>
  <si>
    <t>J4H2-5UXD-2885-3551-14N4</t>
  </si>
  <si>
    <t>AMJZ-SXA2-QA43-23EB-G9G5</t>
  </si>
  <si>
    <t>5I37-2VCH-3ULS-6W45-YZ02</t>
  </si>
  <si>
    <t>FWFF-BMBN-Y06U-355C-7DH0</t>
  </si>
  <si>
    <t>94S8-VTG7-7OHW-3U6I-ONNB</t>
  </si>
  <si>
    <t>73CU-00VZ-Z5D8-Z3H2-E3FN</t>
  </si>
  <si>
    <t>D79X-8094-2A99-7R19-631Z</t>
  </si>
  <si>
    <t>ZR63-JU9E-NW0I-B35C-QOXL</t>
  </si>
  <si>
    <t>P34K-NG03-Y1ZX-8JBX-051E</t>
  </si>
  <si>
    <t>48D2-M6X1-B2ZG-75ES-5WVT</t>
  </si>
  <si>
    <t>8393-97BF-347U-5LDN-8HE5</t>
  </si>
  <si>
    <t>N8TK-L333-L7B1-B703-S1V2</t>
  </si>
  <si>
    <t>V282-2RE6-OFY6-0513-6N4P</t>
  </si>
  <si>
    <t>U057-UZMC-86AJ-3D9T-9188</t>
  </si>
  <si>
    <t>5R50-O50W-O311-6TFJ-75WQ</t>
  </si>
  <si>
    <t>EJ1A-BDAN-19JS-553Z-I5IU</t>
  </si>
  <si>
    <t>93D8-ENY8-2JOT-XHQ0-3RWI</t>
  </si>
  <si>
    <t>D1JX-16ML-390Z-11Q2-59S0</t>
  </si>
  <si>
    <t>KVM2-FPZ8-44FS-7L31-2LFH</t>
  </si>
  <si>
    <t>KY3H-L9MM-H4IN-6C17-0365</t>
  </si>
  <si>
    <t>552C-37UI-W8UW-X5P0-L493</t>
  </si>
  <si>
    <t>8Q4W-1719-H746-H5T6-B756</t>
  </si>
  <si>
    <t>703K-341G-6XYH-1489-ZN71</t>
  </si>
  <si>
    <t>T9P2-DINJ-KX94-DGS5-GRYF</t>
  </si>
  <si>
    <t>8RH3-32LD-7X12-56N1-8JUW</t>
  </si>
  <si>
    <t>2572-5U08-1A4S-834R-SR3F</t>
  </si>
  <si>
    <t>FH95-PT89-W67R-H5PD-7721</t>
  </si>
  <si>
    <t>7KTC-D494-P9CZ-6SG8-X584</t>
  </si>
  <si>
    <t>9B9B-61HC-4W5I-347R-2ZM9</t>
  </si>
  <si>
    <t>J128-VC4X-L87T-NI27-M06V</t>
  </si>
  <si>
    <t>R13K-UOB9-WA82-0H3S-FQH2</t>
  </si>
  <si>
    <t>NV64-HMZ1-8PN9-N91F-62AR</t>
  </si>
  <si>
    <t>1R8Y-3AZ5-43Y2-9712-Y1X4</t>
  </si>
  <si>
    <t>B2BU-RVYR-8679-B400-GJEF</t>
  </si>
  <si>
    <t>0313-I0BD-72CD-RS4J-6I5G</t>
  </si>
  <si>
    <t>Y858-T5SY-5P8E-308O-T5OL</t>
  </si>
  <si>
    <t>ODE2-V3HO-0685-YU9D-TNGY</t>
  </si>
  <si>
    <t>6H10-3N9O-D3C4-P0T2-03D0</t>
  </si>
  <si>
    <t>A6P9-QZ4T-6F3O-I892-33LP</t>
  </si>
  <si>
    <t>5H0O-63A8-ZN92-ZZ9V-84L8</t>
  </si>
  <si>
    <t>8T09-2KT1-X5FB-4O66-F22X</t>
  </si>
  <si>
    <t>9ZN5-792C-7959-6XSB-373T</t>
  </si>
  <si>
    <t>9WTX-V4RR-7IO4-B253-18HT</t>
  </si>
  <si>
    <t>I110-8829-9B7U-IC4P-18C9</t>
  </si>
  <si>
    <t>784H-66VX-9EVS-GOAB-06JN</t>
  </si>
  <si>
    <t>I918-69WV-FL3U-FKYK-W4G2</t>
  </si>
  <si>
    <t>WYXG-M6U8-1S07-GO2S-L991</t>
  </si>
  <si>
    <t>214R-8E68-QV9K-8A01-IX4H</t>
  </si>
  <si>
    <t>EE75-79IS-9RJ3-F2P0-Y2KL</t>
  </si>
  <si>
    <t>H88T-4CN4-1M6F-NKXE-4UR4</t>
  </si>
  <si>
    <t>E57W-0Y72-U15O-3HSU-48X0</t>
  </si>
  <si>
    <t>9740-ERP4-H2IS-5ZH9-49K2</t>
  </si>
  <si>
    <t>67L1-J06Y-6S2B-G8NC-X9EK</t>
  </si>
  <si>
    <t>KO07-071U-ZX3E-48UW-Y78G</t>
  </si>
  <si>
    <t>MQJ2-XT53-7603-A220-CUY9</t>
  </si>
  <si>
    <t>855N-G02F-Z57F-6NZP-08G7</t>
  </si>
  <si>
    <t>5134-B74Z-QQ6G-LOAE-6KSW</t>
  </si>
  <si>
    <t>265N-S2ZW-X3D8-HKQE-16ZV</t>
  </si>
  <si>
    <t>01SO-Y7MI-10W7-SG27-74QF</t>
  </si>
  <si>
    <t>XC87-1U1C-3AKN-QYQZ-5T32</t>
  </si>
  <si>
    <t>X1JH-D218-4SHD-0FD5-816M</t>
  </si>
  <si>
    <t>ST58-3252-K5L9-E029-4X80</t>
  </si>
  <si>
    <t>DTTP-2D4J-R6V5-YY49-X02H</t>
  </si>
  <si>
    <t>8WE7-7F40-V788-7E88-1S2I</t>
  </si>
  <si>
    <t>D8D3-5831-3LO9-GAN2-9J52</t>
  </si>
  <si>
    <t>6XPD-3B1N-9G88-1ZSJ-37FY</t>
  </si>
  <si>
    <t>7ILX-3H60-72PA-TWPD-MZ83</t>
  </si>
  <si>
    <t>6GW1-T14C-3N4B-98KA-MYIV</t>
  </si>
  <si>
    <t>544T-65A1-5563-48W5-FL11</t>
  </si>
  <si>
    <t>0YL4-42PT-6B53-S2TD-EVIV</t>
  </si>
  <si>
    <t>0U56-S934-UN7L-5FL5-T965</t>
  </si>
  <si>
    <t>3M3Q-S2N7-IPO5-O0R0-6487</t>
  </si>
  <si>
    <t>8KAD-01C6-VO5O-2K7N-2IF2</t>
  </si>
  <si>
    <t>56MR-V1IQ-7LRM-S5M3-E1OE</t>
  </si>
  <si>
    <t>76VP-716C-1KA3-K6G4-9OZ5</t>
  </si>
  <si>
    <t>Y89S-JV0F-0U73-45DK-H81Y</t>
  </si>
  <si>
    <t>Q3Y7-72G1-ZP2I-736I-5G55</t>
  </si>
  <si>
    <t>HW4N-29NW-380Q-0K8H-B404</t>
  </si>
  <si>
    <t>W3Y9-DTG2-MXNZ-ECGM-9UY3</t>
  </si>
  <si>
    <t>D67N-CYNE-EX0K-VVC4-V568</t>
  </si>
  <si>
    <t>H50A-8W65-PN8Z-2TIW-BDA7</t>
  </si>
  <si>
    <t>1791-E851-X5A9-K6VN-H712</t>
  </si>
  <si>
    <t>Q3DW-E7I3-TTFV-76P7-JB41</t>
  </si>
  <si>
    <t>C843-R6E3-346Z-ES94-237R</t>
  </si>
  <si>
    <t>HY7N-WV3X-T194-21K2-48GX</t>
  </si>
  <si>
    <t>LFY8-1DX7-7482-1085-639N</t>
  </si>
  <si>
    <t>G9E0-MA4A-49J5-501A-NMKU</t>
  </si>
  <si>
    <t>7G0H-7VRO-ISLW-5754-L3BE</t>
  </si>
  <si>
    <t>613H-P1V8-7U62-IW58-V1YI</t>
  </si>
  <si>
    <t>BTQ0-IF96-EH6O-1PTS-5X24</t>
  </si>
  <si>
    <t>5TR3-1GXU-H3GV-SQ5K-209B</t>
  </si>
  <si>
    <t>8LZ9-CI0G-7X7M-1P19-3VQ7</t>
  </si>
  <si>
    <t>4Y65-YLS4-O711-A60F-78E3</t>
  </si>
  <si>
    <t>M4I8-F944-1T1A-FKE3-500Y</t>
  </si>
  <si>
    <t>0E33-LC03-WNW0-IW24-AP7E</t>
  </si>
  <si>
    <t>9C89-N896-W24Q-Y68L-VG07</t>
  </si>
  <si>
    <t>672C-2AWM-LNBG-Z96R-1YV6</t>
  </si>
  <si>
    <t>H14Z-3K93-MAQQ-89E3-Q4U8</t>
  </si>
  <si>
    <t>CVCR-OD74-1K50-Q801-O53K</t>
  </si>
  <si>
    <t>1H28-83YF-JQ16-4332-D2Y2</t>
  </si>
  <si>
    <t>7M79-24RZ-7Y8D-5608-8AQH</t>
  </si>
  <si>
    <t>F6Q4-M5ZY-C6P9-40O9-36MI</t>
  </si>
  <si>
    <t>P1SR-95LK-41SG-5CHZ-P4RP</t>
  </si>
  <si>
    <t>113P-9AWQ-GWXN-H05H-5GR2</t>
  </si>
  <si>
    <t>3LV5-I32X-00Q1-N5MQ-D0ET</t>
  </si>
  <si>
    <t>4UC0-OIKY-20T9-0U26-B408</t>
  </si>
  <si>
    <t>6NX2-503A-TQ8U-3N27-60V6</t>
  </si>
  <si>
    <t>5R13-FQ2G-L0T8-9131-4P7M</t>
  </si>
  <si>
    <t>O25Z-0WQ5-94S5-2O08-4DAS</t>
  </si>
  <si>
    <t>V105-8G8D-4917-8U2U-3NQ7</t>
  </si>
  <si>
    <t>34TG-6144-8T26-KBDJ-9LVV</t>
  </si>
  <si>
    <t>65C7-15H1-0R2X-5PGO-IPR1</t>
  </si>
  <si>
    <t>S48U-IE97-3818-207C-PD86</t>
  </si>
  <si>
    <t>T9QV-7B35-K555-JF2E-AHCH</t>
  </si>
  <si>
    <t>RX7S-22NC-2RR0-N953-EAVP</t>
  </si>
  <si>
    <t>NN23-345N-3CQF-D9N1-480B</t>
  </si>
  <si>
    <t>M4B4-YQAP-5U92-E44P-34DN</t>
  </si>
  <si>
    <t>B240-1P42-YBQ3-Q41A-O509</t>
  </si>
  <si>
    <t>S66U-118E-772J-32L0-9D0X</t>
  </si>
  <si>
    <t>3N9X-2O4L-26OI-5WO4-ZQ8S</t>
  </si>
  <si>
    <t>2HKL-7KU3-1ND0-XQ5L-9U1Z</t>
  </si>
  <si>
    <t>4PWX-B88C-75S1-E188-P213</t>
  </si>
  <si>
    <t>I116-44O2-VYYJ-D42N-LQYN</t>
  </si>
  <si>
    <t>124W-D5FN-2814-CZN5-23GN</t>
  </si>
  <si>
    <t>PW7U-44QY-4BL9-D29F-0430</t>
  </si>
  <si>
    <t>0286-PNJI-34B9-MX5Y-XR2J</t>
  </si>
  <si>
    <t>30O1-YNE7-AZAT-Y0H3-2QC2</t>
  </si>
  <si>
    <t>59L6-W58F-798T-6S89-H15J</t>
  </si>
  <si>
    <t>HU5B-10MO-ZWN7-58IR-1Y7U</t>
  </si>
  <si>
    <t>J309-Z8B9-68L1-1FR3-58X5</t>
  </si>
  <si>
    <t>DV64-91LX-1550-4O7Q-6OT8</t>
  </si>
  <si>
    <t>7MU0-9XD0-0U1H-X5B6-WQ7B</t>
  </si>
  <si>
    <t>450P-X474-2X51-46OB-5J8K</t>
  </si>
  <si>
    <t>6OJH-0R16-EL17-8IQ1-G010</t>
  </si>
  <si>
    <t>K2S1-2H87-0NGQ-1WUB-62MJ</t>
  </si>
  <si>
    <t>059D-3RVN-B31A-24XJ-Q9TU</t>
  </si>
  <si>
    <t>VD27-Q49M-JIZV-2010-67IT</t>
  </si>
  <si>
    <t>F49Q-07K2-I40B-PF6E-4N07</t>
  </si>
  <si>
    <t>YM79-V112-7J58-Q2OH-2FBF</t>
  </si>
  <si>
    <t>9YOP-HC1N-37H7-5Q5E-0I05</t>
  </si>
  <si>
    <t>A863-IRA0-H4P8-L3C9-YS63</t>
  </si>
  <si>
    <t>R8ZQ-3177-7B9F-S84I-RAB0</t>
  </si>
  <si>
    <t>223V-ZPO3-74XA-YV10-C85F</t>
  </si>
  <si>
    <t>2DZ1-6J48-RVW8-Y7V1-46NI</t>
  </si>
  <si>
    <t>H7S2-QTQK-004X-3L8C-BV9W</t>
  </si>
  <si>
    <t>W0S3-N6G3-AYYR-77F0-46ZF</t>
  </si>
  <si>
    <t>9XM2-2WQT-CA92-J741-11NR</t>
  </si>
  <si>
    <t>2DYL-6JU2-1UFQ-6KC5-JW3B</t>
  </si>
  <si>
    <t>CN5S-CV9Q-L9ND-8DXW-OA0I</t>
  </si>
  <si>
    <t>1E8Y-6U53-EDGA-20YB-L410</t>
  </si>
  <si>
    <t>W1U6-AZTL-1T26-59GY-66Z4</t>
  </si>
  <si>
    <t>W5PR-R1C5-WWG8-C7O3-21TZ</t>
  </si>
  <si>
    <t>3A16-YHGU-03E9-YC2U-TWLF</t>
  </si>
  <si>
    <t>6AN6-I964-J13U-7PO9-2677</t>
  </si>
  <si>
    <t>7W8G-0XGW-MRLU-OAA7-21I1</t>
  </si>
  <si>
    <t>170A-38X8-K6V9-2242-S7OC</t>
  </si>
  <si>
    <t>U0U4-U688-G1D2-IZHG-U35Q</t>
  </si>
  <si>
    <t>VNIW-4YI1-8624-647B-Q2O8</t>
  </si>
  <si>
    <t>7Z03-99K0-GSCW-32N6-UQ2Y</t>
  </si>
  <si>
    <t>8BJD-6FTX-S471-F147-KTP3</t>
  </si>
  <si>
    <t>T6UZ-ES8E-97N9-GOHH-BPFN</t>
  </si>
  <si>
    <t>I807-8OF9-9LK4-S333-H0Z4</t>
  </si>
  <si>
    <t>3ID5-B5OX-65N7-8QPG-391Z</t>
  </si>
  <si>
    <t>22IK-NB58-R1VB-48PH-HS68</t>
  </si>
  <si>
    <t>V705-F052-J4NO-8AZ6-QP6U</t>
  </si>
  <si>
    <t>60BT-L451-9M57-4CZL-1P06</t>
  </si>
  <si>
    <t>815W-7H6O-6LU2-E84T-7291</t>
  </si>
  <si>
    <t>XI53-9783-FT74-P86Z-6RVG</t>
  </si>
  <si>
    <t>9006-QW50-DAJ1-26JT-15LV</t>
  </si>
  <si>
    <t>YKQ6-C14Q-185S-B99S-4402</t>
  </si>
  <si>
    <t>T5H7-ZRR5-L49E-06A8-09O1</t>
  </si>
  <si>
    <t>2G9M-U12M-3MY0-4A6V-4V3I</t>
  </si>
  <si>
    <t>49SK-JQ5P-Z88O-G383-44XY</t>
  </si>
  <si>
    <t>PZ20-5P63-MN1C-39MA-BR18</t>
  </si>
  <si>
    <t>ZII2-I67L-DN68-Y0TY-F932</t>
  </si>
  <si>
    <t>757X-F76X-L844-UQA1-IEI9</t>
  </si>
  <si>
    <t>X4JA-31XG-9384-W33Q-M610</t>
  </si>
  <si>
    <t>LHK0-X2LC-3L57-8LPB-19N7</t>
  </si>
  <si>
    <t>ZESW-RDXW-0QY6-KIYT-T434</t>
  </si>
  <si>
    <t>OV4R-1P68-09BK-BZ55-4O3Y</t>
  </si>
  <si>
    <t>CWK6-8SZA-GIHJ-I6CH-RP4A</t>
  </si>
  <si>
    <t>JA55-2N60-0F9F-5T9R-3UJB</t>
  </si>
  <si>
    <t>97LD-IVU4-82MP-K9MD-QZF8</t>
  </si>
  <si>
    <t>7031-NP95-D6LF-NK18-6BHE</t>
  </si>
  <si>
    <t>DSW1-F203-800S-2P61-DJ9N</t>
  </si>
  <si>
    <t>OS2S-5K19-2883-22K1-87L4</t>
  </si>
  <si>
    <t>BS6F-61AZ-K451-2M2E-BYOM</t>
  </si>
  <si>
    <t>QI8D-54J0-T0G9-1R63-L3KP</t>
  </si>
  <si>
    <t>IJ53-21S2-9H6Q-YC71-RE19</t>
  </si>
  <si>
    <t>N1GJ-ZZ46-AFI1-T981-5X91</t>
  </si>
  <si>
    <t>W621-FORK-R55C-WHOE-W949</t>
  </si>
  <si>
    <t>L8AG-9MN7-34LM-KB6F-GUYH</t>
  </si>
  <si>
    <t>B689-476T-8D5F-KYB7-0U3S</t>
  </si>
  <si>
    <t>WA74-4NFO-6992-FA0E-5530</t>
  </si>
  <si>
    <t>75DO-N0CJ-Z781-5WU9-3959</t>
  </si>
  <si>
    <t>8IQ3-U8K3-8Y8F-UNI5-B85V</t>
  </si>
  <si>
    <t>J9FX-JBAX-Y243-7FA6-K5U4</t>
  </si>
  <si>
    <t>GG6G-0F9V-880G-8426-AT58</t>
  </si>
  <si>
    <t>AL7G-44GR-7M6V-0555-5N6Q</t>
  </si>
  <si>
    <t>3PU1-BERB-Q2H1-6ZO8-016V</t>
  </si>
  <si>
    <t>7Q9C-E62D-VO6U-ELCC-TJ40</t>
  </si>
  <si>
    <t>5I42-Z302-766C-J65O-735I</t>
  </si>
  <si>
    <t>56E3-5J26-9W09-342S-2P59</t>
  </si>
  <si>
    <t>6G15-99RP-PHM8-XJIP-819V</t>
  </si>
  <si>
    <t>J7ZK-385G-3755-DQSF-F16Z</t>
  </si>
  <si>
    <t>SQJM-NY48-KB89-MPV1-N846</t>
  </si>
  <si>
    <t>37DL-0UZ7-55N0-X4F5-70S9</t>
  </si>
  <si>
    <t>08EX-3V52-AW8T-5G5N-H091</t>
  </si>
  <si>
    <t>421J-399B-Q871-M69F-46WJ</t>
  </si>
  <si>
    <t>S9S3-T27V-Y7L6-1160-6N67</t>
  </si>
  <si>
    <t>Y678-9LW3-LX3V-KRYL-MTTO</t>
  </si>
  <si>
    <t>NJSN-9085-V6R1-58A2-LJIC</t>
  </si>
  <si>
    <t>1FPC-3RJI-BT8Y-SXGQ-0PW2</t>
  </si>
  <si>
    <t>T978-836H-3804-6J1B-UME5</t>
  </si>
  <si>
    <t>0747-97II-G8CX-O5DK-BM0X</t>
  </si>
  <si>
    <t>5Z92-FT2X-8243-NBJ0-R827</t>
  </si>
  <si>
    <t>M4OO-66R5-MF10-ZERP-67Z4</t>
  </si>
  <si>
    <t>7R44-8SL5-ZQKU-HM85-T77S</t>
  </si>
  <si>
    <t>7H4E-P1N8-UXL1-Q20N-B9C1</t>
  </si>
  <si>
    <t>Z585-LVP3-JTW1-U95L-06ZX</t>
  </si>
  <si>
    <t>KBAD-0T81-K96W-0V33-WI8P</t>
  </si>
  <si>
    <t>L70M-1Y9M-475B-F93T-9Z47</t>
  </si>
  <si>
    <t>H45F-6IP0-63RU-6I1S-7554</t>
  </si>
  <si>
    <t>0PE8-816P-WYD0-4UB7-P27W</t>
  </si>
  <si>
    <t>OG1H-Y73L-577G-45OR-MM6Q</t>
  </si>
  <si>
    <t>DJ6Z-D79S-H172-P9QY-422M</t>
  </si>
  <si>
    <t>78R0-74ZQ-66P6-7VD4-VZN6</t>
  </si>
  <si>
    <t>C9U7-TJ64-6WNN-3J27-09NU</t>
  </si>
  <si>
    <t>I535-6571-8113-V8DZ-0723</t>
  </si>
  <si>
    <t>O0CK-111Q-SC5P-IGM8-OYNT</t>
  </si>
  <si>
    <t>92C0-SO76-KR07-CH3Z-6KOD</t>
  </si>
  <si>
    <t>X7KX-9HWB-UW53-BH1H-0YOS</t>
  </si>
  <si>
    <t>O50D-6UG7-747T-TAI2-P08P</t>
  </si>
  <si>
    <t>C47V-RK8J-C6M3-55WG-QZI0</t>
  </si>
  <si>
    <t>7WO9-W76G-Q72L-V7YQ-1288</t>
  </si>
  <si>
    <t>0PR9-97A1-5117-Q32Z-WLGN</t>
  </si>
  <si>
    <t>94L4-VJ8D-3XWI-772M-0M0Y</t>
  </si>
  <si>
    <t>18M7-OFA9-PGW5-1D2B-301N</t>
  </si>
  <si>
    <t>S1L2-00PN-A8Z6-65Z3-45BB</t>
  </si>
  <si>
    <t>28WX-5QG6-6933-VG10-4CL6</t>
  </si>
  <si>
    <t>EPG9-ZG87-T5QD-6563-XS29</t>
  </si>
  <si>
    <t>C8P1-WW97-55D0-52II-YMF8</t>
  </si>
  <si>
    <t>3E8K-5RB2-XP06-HUV2-42XB</t>
  </si>
  <si>
    <t>34B9-Y4T6-KWG3-UJ8T-Q4SN</t>
  </si>
  <si>
    <t>K0Q5-8C16-6HZO-6X00-Q3I1</t>
  </si>
  <si>
    <t>6045-680M-VJQR-YH4T-DY7U</t>
  </si>
  <si>
    <t>177N-EBDF-6952-3OC3-C6Y0</t>
  </si>
  <si>
    <t>EB9X-835W-4K5B-V32N-G3U7</t>
  </si>
  <si>
    <t>2A7C-ZS6P-U4N1-TGBS-WP40</t>
  </si>
  <si>
    <t>2CC6-XB98-75T9-ZE49-G85U</t>
  </si>
  <si>
    <t>J424-NC79-6P0X-9R5C-L2C3</t>
  </si>
  <si>
    <t>9X68-35A1-71R6-L70S-RZ7N</t>
  </si>
  <si>
    <t>44XM-XLBK-1911-KJ2O-7476</t>
  </si>
  <si>
    <t>3YF9-M08T-3D65-1ZUL-B69K</t>
  </si>
  <si>
    <t>U5B0-BP73-QVOA-MAC7-09O7</t>
  </si>
  <si>
    <t>H0HM-J97E-DS25-0595-Y3FK</t>
  </si>
  <si>
    <t>1E0K-4JDN-OWIQ-76AK-P1Y3</t>
  </si>
  <si>
    <t>GD7O-99E9-98NX-05YU-458P</t>
  </si>
  <si>
    <t>GQ19-W81X-092B-IYK1-GH40</t>
  </si>
  <si>
    <t>39LS-C048-8X3D-768Y-C87Y</t>
  </si>
  <si>
    <t>Z54W-XH69-60DE-604E-8T64</t>
  </si>
  <si>
    <t>KRCZ-0QKV-1G3B-3PX1-WO47</t>
  </si>
  <si>
    <t>L701-2G86-1G28-2N9G-6612</t>
  </si>
  <si>
    <t>Q8QZ-692K-F802-R972-4WEN</t>
  </si>
  <si>
    <t>C0VN-958Y-ET41-A5NR-Q566</t>
  </si>
  <si>
    <t>9WWA-140O-G0TK-DXX2-H2YQ</t>
  </si>
  <si>
    <t>767T-1753-42P3-35G6-04WG</t>
  </si>
  <si>
    <t>5HY6-RH94-AGRM-TXGY-R283</t>
  </si>
  <si>
    <t>B0IK-Z694-XLGO-DV1P-O1PR</t>
  </si>
  <si>
    <t>88C8-PCN4-T793-ROW6-DL81</t>
  </si>
  <si>
    <t>445E-19BZ-0Z9C-4XGF-JMWS</t>
  </si>
  <si>
    <t>BI19-1377-6MBC-827E-VA2M</t>
  </si>
  <si>
    <t>63U5-K76G-AEZ4-5Y1C-109X</t>
  </si>
  <si>
    <t>S53J-CUTO-7HPC-6PR3-3U85</t>
  </si>
  <si>
    <t>W4M7-1B0U-2037-BFXD-5006</t>
  </si>
  <si>
    <t>7K56-N1S8-52Y1-B221-7839</t>
  </si>
  <si>
    <t>TH86-D28P-E2G1-O5F5-Z75Q</t>
  </si>
  <si>
    <t>K4V1-0X4B-8MFJ-JXK5-926M</t>
  </si>
  <si>
    <t>X210-KW18-32OV-Z87A-3C2G</t>
  </si>
  <si>
    <t>J227-IEG3-20F9-9M0U-TACC</t>
  </si>
  <si>
    <t>IO8R-7QNY-G86G-31X7-35EM</t>
  </si>
  <si>
    <t>ZIDP-54B7-0YP1-7UEF-37DP</t>
  </si>
  <si>
    <t>VR01-W3IR-8GJU-97U1-L8M1</t>
  </si>
  <si>
    <t>B8E4-1WG3-2W16-C099-A068</t>
  </si>
  <si>
    <t>388N-C0OQ-8809-C4SL-61A4</t>
  </si>
  <si>
    <t>3I90-4S28-TWP9-3W6D-95FN</t>
  </si>
  <si>
    <t>94GT-V936-8G62-V1YZ-7947</t>
  </si>
  <si>
    <t>5179-57L4-Y82C-YW69-9A9W</t>
  </si>
  <si>
    <t>30MK-DU67-0T36-X16O-33VO</t>
  </si>
  <si>
    <t>41IK-391Z-FAW1-6D80-QZW6</t>
  </si>
  <si>
    <t>203P-U061-4BFZ-2442-F29O</t>
  </si>
  <si>
    <t>2O95-3S0P-4TSZ-17KK-92NN</t>
  </si>
  <si>
    <t>I5T7-9ITC-0J0R-2T6W-2AG7</t>
  </si>
  <si>
    <t>C37W-171S-1ISF-4DUP-G97N</t>
  </si>
  <si>
    <t>DW91-KYHV-FQ5E-LBX8-KLZ1</t>
  </si>
  <si>
    <t>40N7-A8E6-4691-675I-04HY</t>
  </si>
  <si>
    <t>S7B4-47D4-9B6F-3S7K-KOY2</t>
  </si>
  <si>
    <t>4C61-IJ12-JWH5-93Z6-8FD7</t>
  </si>
  <si>
    <t>753G-1UW6-8D7V-U58N-Q14M</t>
  </si>
  <si>
    <t>55VS-1X46-1HAR-UV92-P2F3</t>
  </si>
  <si>
    <t>850Q-R50D-DGXX-7HTR-66TC</t>
  </si>
  <si>
    <t>7A09-530R-QXZB-G867-B0A7</t>
  </si>
  <si>
    <t>7V79-H1C8-1320-CAF4-JUVX</t>
  </si>
  <si>
    <t>72G0-66E4-F4CF-8L13-G4IW</t>
  </si>
  <si>
    <t>BAOD-G949-SE66-3Y73-7Y0E</t>
  </si>
  <si>
    <t>241Q-67B2-6H15-093F-V359</t>
  </si>
  <si>
    <t>763L-WP6N-WHEV-X678-1Y1H</t>
  </si>
  <si>
    <t>F984-SV2F-I799-T663-R04Y</t>
  </si>
  <si>
    <t>3QV3-P52T-PO7T-5L6B-J5O3</t>
  </si>
  <si>
    <t>25G0-H68G-6M1V-44T5-1QG3</t>
  </si>
  <si>
    <t>G316-NPR2-8RDM-KIKT-V227</t>
  </si>
  <si>
    <t>KJ08-1E8C-XV3A-B21F-N30Q</t>
  </si>
  <si>
    <t>O8YN-6C7Q-2141-4F65-840F</t>
  </si>
  <si>
    <t>56R8-1CK4-1RT3-062P-236N</t>
  </si>
  <si>
    <t>FZZ2-VL1R-7LW6-93I3-51NW</t>
  </si>
  <si>
    <t>UQ1T-RL2D-50C8-7OQ1-4FRF</t>
  </si>
  <si>
    <t>I115-2Q8O-M8S0-E2P6-GK9B</t>
  </si>
  <si>
    <t>622F-OY18-HTA9-8W9O-C04Y</t>
  </si>
  <si>
    <t>3558-483M-8G6M-1W6T-3T5Z</t>
  </si>
  <si>
    <t>G2PP-22N9-MMB5-1510-1G4L</t>
  </si>
  <si>
    <t>A1L1-65NF-TXVV-ODPV-075L</t>
  </si>
  <si>
    <t>X569-JJ54-7215-LZLR-7ZMU</t>
  </si>
  <si>
    <t>350X-5A1A-3QNI-BC43-Y32X</t>
  </si>
  <si>
    <t>03F6-31Y9-JVRA-SBFN-LHI2</t>
  </si>
  <si>
    <t>4X3L-R6OM-0H9B-48N2-5H4U</t>
  </si>
  <si>
    <t>S2A7-T761-5DNF-ULXJ-CN7Y</t>
  </si>
  <si>
    <t>9O3G-M2LS-0963-3V98-L6I6</t>
  </si>
  <si>
    <t>5VHC-2YYA-I5XH-0C57-1AI9</t>
  </si>
  <si>
    <t>1WJ6-0YA3-FGDC-1N52-5F1M</t>
  </si>
  <si>
    <t>G407-E3ZB-21VI-UIO9-XDCY</t>
  </si>
  <si>
    <t>2K6T-D51H-E12L-40NS-0I1X</t>
  </si>
  <si>
    <t>6D4O-874O-7HLG-BT79-J1R0</t>
  </si>
  <si>
    <t>8O1U-7J66-7L9M-J4I0-8ZHM</t>
  </si>
  <si>
    <t>0X2H-8U3G-69E0-6BX9-460U</t>
  </si>
  <si>
    <t>ZE9A-WU20-W644-49N4-44TC</t>
  </si>
  <si>
    <t>7F13-T016-PU84-PK91-KAZ7</t>
  </si>
  <si>
    <t>5WM9-5JKX-2D9S-1273-T20N</t>
  </si>
  <si>
    <t>F954-W8SO-O36V-OAXK-3YZO</t>
  </si>
  <si>
    <t>MNE2-JVE1-U55K-IRF1-Z6L4</t>
  </si>
  <si>
    <t>47V3-V5L3-6LBD-J960-JQFK</t>
  </si>
  <si>
    <t>2UNY-56K5-1OUG-565L-FZ42</t>
  </si>
  <si>
    <t>0X8Y-8O7G-W2AA-SL1G-1SE5</t>
  </si>
  <si>
    <t>8590-RZ1W-IAV7-2C4E-QL88</t>
  </si>
  <si>
    <t>09JE-7S4J-GJA7-BK3U-VH3A</t>
  </si>
  <si>
    <t>56T6-FJ01-3L61-6NFV-949G</t>
  </si>
  <si>
    <t>K4DL-8J7A-XG6J-11D5-HI35</t>
  </si>
  <si>
    <t>6RQ2-2Y14-P193-D7G7-W1X8</t>
  </si>
  <si>
    <t>U63B-X7HL-LTD4-Q3H2-X2B5</t>
  </si>
  <si>
    <t>88Z8-Y493-U11G-4M91-64SB</t>
  </si>
  <si>
    <t>0G9S-F26O-74G8-5884-O03N</t>
  </si>
  <si>
    <t>950T-I1Q8-172I-2706-9715</t>
  </si>
  <si>
    <t>7779-17KA-Y6AQ-8796-037V</t>
  </si>
  <si>
    <t>U70K-DHYX-FX4U-0608-RUA4</t>
  </si>
  <si>
    <t>C9RS-A17P-T4S6-BB0P-GI5I</t>
  </si>
  <si>
    <t>Q676-795K-7ZPM-6O53-V2G9</t>
  </si>
  <si>
    <t>B671-199P-71UO-ISRS-M97Y</t>
  </si>
  <si>
    <t>Y7X5-19J3-U37I-00M2-VZ48</t>
  </si>
  <si>
    <t>2075-ZPAQ-K48W-Q7CD-2LPX</t>
  </si>
  <si>
    <t>6696-94YF-Q44D-3V22-53W7</t>
  </si>
  <si>
    <t>7L89-8ZTC-5944-FX2W-D6S0</t>
  </si>
  <si>
    <t>90DG-7820-VIN7-4UF8-F6HH</t>
  </si>
  <si>
    <t>9529-1E52-V9A4-L8QC-8517</t>
  </si>
  <si>
    <t>OBH5-6583-XIR2-9R41-MG60</t>
  </si>
  <si>
    <t>P424-979E-6Z0V-T668-58P4</t>
  </si>
  <si>
    <t>M3DI-IX4A-O9V2-9005-83L7</t>
  </si>
  <si>
    <t>0J6L-LMTI-OJ85-LNZ2-93ED</t>
  </si>
  <si>
    <t>04O4-JG3O-Z1LL-GY5U-2558</t>
  </si>
  <si>
    <t>T9K5-386N-Q871-1JEZ-26L5</t>
  </si>
  <si>
    <t>JW9J-8CG7-QWK9-IT32-921J</t>
  </si>
  <si>
    <t>A08J-T26K-NB5L-EGJD-9RUU</t>
  </si>
  <si>
    <t>25US-J2O6-33AU-GKS7-31GJ</t>
  </si>
  <si>
    <t>0824-OWHV-6M6T-7U5H-WXHZ</t>
  </si>
  <si>
    <t>Q8YY-E16L-8584-WVM4-1I6D</t>
  </si>
  <si>
    <t>310P-Q5RH-3LI5-55CM-C708</t>
  </si>
  <si>
    <t>48Y9-Z420-76E1-9V3F-9831</t>
  </si>
  <si>
    <t>6308-BML4-7MZ5-Z00H-HK4F</t>
  </si>
  <si>
    <t>TKXW-CZSK-9R31-2HPK-XM34</t>
  </si>
  <si>
    <t>52P7-SZK5-875O-5GR5-YVP5</t>
  </si>
  <si>
    <t>FYO5-JZG7-W20O-7L9A-1984</t>
  </si>
  <si>
    <t>BM52-8K74-QG9I-22UG-E5NY</t>
  </si>
  <si>
    <t>40C6-DW8E-D17A-L6C8-5Q68</t>
  </si>
  <si>
    <t>L1AJ-CT3T-GJ83-P08A-2A2E</t>
  </si>
  <si>
    <t>7433-0015-W611-8P9D-391M</t>
  </si>
  <si>
    <t>94LL-10NG-47M9-PSWF-LM6S</t>
  </si>
  <si>
    <t>SM3X-0107-0UJ6-N9E0-559G</t>
  </si>
  <si>
    <t>K4Z8-7BY7-TUJB-5D42-LQA7</t>
  </si>
  <si>
    <t>17J9-P7CI-6080-K02Z-8L80</t>
  </si>
  <si>
    <t>Q4RX-FS0E-V3K1-SL30-3XOX</t>
  </si>
  <si>
    <t>5BF9-25OD-70F5-Q54P-9XZK</t>
  </si>
  <si>
    <t>B249-93IJ-9HY7-6WQ2-L7QI</t>
  </si>
  <si>
    <t>7ALF-W6CR-355I-R2T7-91M1</t>
  </si>
  <si>
    <t>YZ38-360X-THF2-9452-3GUS</t>
  </si>
  <si>
    <t>5092-45IZ-3KAQ-7FQ8-990H</t>
  </si>
  <si>
    <t>OW1W-JR1G-03QP-5P83-3850</t>
  </si>
  <si>
    <t>1E09-1F7A-JV0P-4KH8-6F54</t>
  </si>
  <si>
    <t>67M1-YC42-4W52-527A-8FPQ</t>
  </si>
  <si>
    <t>I30N-FIOM-X9FQ-8ZXU-B6Z7</t>
  </si>
  <si>
    <t>5JO9-O5T6-5M6I-GK9Y-Q4S4</t>
  </si>
  <si>
    <t>07R4-44WU-KE30-55WA-JPD4</t>
  </si>
  <si>
    <t>0Z5L-VFP6-IS55-1608-7E98</t>
  </si>
  <si>
    <t>5XU7-9U49-BP5Z-TJ2I-W38Y</t>
  </si>
  <si>
    <t>XBT5-A0N1-Z547-970G-1RO7</t>
  </si>
  <si>
    <t>955B-R611-0BLG-79LI-4YUI</t>
  </si>
  <si>
    <t>69HP-WD88-WE6P-7S25-45A7</t>
  </si>
  <si>
    <t>T2V0-NMO8-KZ76-IU27-5K5C</t>
  </si>
  <si>
    <t>2B1Y-D575-J0O9-0H82-36V9</t>
  </si>
  <si>
    <t>M04O-92A2-56JY-9572-0S0T</t>
  </si>
  <si>
    <t>23BT-ZD6O-5YZ9-3QI9-8B56</t>
  </si>
  <si>
    <t>22L0-E664-DRO5-7LLR-20A3</t>
  </si>
  <si>
    <t>2FG9-6N55-8N72-UBIZ-89KG</t>
  </si>
  <si>
    <t>9P32-K0X0-4WB0-TCDX-TK27</t>
  </si>
  <si>
    <t>2B04-Q669-7AHA-G9DA-YM1P</t>
  </si>
  <si>
    <t>PPD4-RA10-8AB7-6KRN-D2Y1</t>
  </si>
  <si>
    <t>TSLD-V2F6-K11K-4D12-7D8Y</t>
  </si>
  <si>
    <t>667M-S9LF-1377-1ZVL-799T</t>
  </si>
  <si>
    <t>491P-SY3S-S5S9-B81Z-I495</t>
  </si>
  <si>
    <t>00X2-95M3-ZHQ8-BP4M-ZFPY</t>
  </si>
  <si>
    <t>J8T5-1X4O-M7HL-8YCO-MRHV</t>
  </si>
  <si>
    <t>4ZJR-15N4-2L08-GU42-9TZ1</t>
  </si>
  <si>
    <t>21U9-80ZA-C69S-UWH7-K3MK</t>
  </si>
  <si>
    <t>V7QX-5LBU-5GOM-M3U7-7PG5</t>
  </si>
  <si>
    <t>54SU-Y68L-37G7-18Q0-6MG7</t>
  </si>
  <si>
    <t>L8EV-2E62-8TF4-RA13-1U53</t>
  </si>
  <si>
    <t>U7H9-21HZ-O9Q5-0I82-62Q6</t>
  </si>
  <si>
    <t>OWLS-DPJH-3E94-6HB0-P211</t>
  </si>
  <si>
    <t>H2QY-S5PC-3103-935E-07I0</t>
  </si>
  <si>
    <t>J0DU-2G12-M3NI-9T8O-4GTE</t>
  </si>
  <si>
    <t>J374-E0KX-U24M-YIIE-Q7F4</t>
  </si>
  <si>
    <t>4Y75-7IK1-0H09-CG47-V53G</t>
  </si>
  <si>
    <t>VCG7-Z6E8-0I62-IH6Y-YR45</t>
  </si>
  <si>
    <t>SUZF-P6N2-D0I6-367D-23BT</t>
  </si>
  <si>
    <t>333S-34VS-M949-9WY4-8684</t>
  </si>
  <si>
    <t>HO3G-4RT5-RZ1L-6GQC-82SS</t>
  </si>
  <si>
    <t>69VI-2EM7-LN8X-27AU-1ZRL</t>
  </si>
  <si>
    <t>5E10-2ZF8-86KG-61X5-VF2K</t>
  </si>
  <si>
    <t>895J-D8UC-2RG4-5NGD-V9C7</t>
  </si>
  <si>
    <t>9187-I9L4-93WV-NRY8-AB5K</t>
  </si>
  <si>
    <t>D104-E6L4-20H1-DH6U-AZF5</t>
  </si>
  <si>
    <t>X19I-6L6S-0LOY-Y0D3-XHN7</t>
  </si>
  <si>
    <t>5E09-5VKX-NQ12-H2B9-1636</t>
  </si>
  <si>
    <t>U3S6-4764-CU8B-14PG-J1W1</t>
  </si>
  <si>
    <t>Y938-RXN2-9QFF-J402-ISLD</t>
  </si>
  <si>
    <t>W21X-LD4I-16RP-4S89-5Q6P</t>
  </si>
  <si>
    <t>99FV-4TMP-S887-2P3Y-F499</t>
  </si>
  <si>
    <t>V83G-629Y-5E74-VQ47-92A8</t>
  </si>
  <si>
    <t>2955-Z702-3T3B-K9FW-B1F7</t>
  </si>
  <si>
    <t>F6CW-S88B-A76Q-R7CL-9483</t>
  </si>
  <si>
    <t>BEL1-R64G-N2GT-66DK-5255</t>
  </si>
  <si>
    <t>Q8BR-K822-QM4B-39OI-9GIC</t>
  </si>
  <si>
    <t>9063-L5L0-4NR2-9E1E-1831</t>
  </si>
  <si>
    <t>U3L9-P4AY-QKP7-OQC5-O45A</t>
  </si>
  <si>
    <t>75N8-3IGO-8U6M-7C33-006J</t>
  </si>
  <si>
    <t>929T-EG5Y-NH60-A90Z-2JRG</t>
  </si>
  <si>
    <t>37P5-6R8F-54H1-95MB-U2RU</t>
  </si>
  <si>
    <t>0TDU-HA28-1ZL5-HAHZ-33SG</t>
  </si>
  <si>
    <t>WQ43-BC75-05S0-1V02-U3BQ</t>
  </si>
  <si>
    <t>15JI-O4SL-4443-TJP1-B20C</t>
  </si>
  <si>
    <t>LZPX-IRN3-04IB-H587-1D5D</t>
  </si>
  <si>
    <t>0304-8MM6-L85T-4S37-0EK9</t>
  </si>
  <si>
    <t>2271-ER49-ARK2-C20O-FJ19</t>
  </si>
  <si>
    <t>ID6B-41T4-51YC-KETP-7YKA</t>
  </si>
  <si>
    <t>AJ93-42A2-P8JC-3Y26-43HA</t>
  </si>
  <si>
    <t>11L9-I961-XT0C-32N8-3O92</t>
  </si>
  <si>
    <t>U9G4-7F8C-9HU1-7L2F-5XW0</t>
  </si>
  <si>
    <t>67N2-AP0W-T105-3M97-W013</t>
  </si>
  <si>
    <t>XL09-Y871-9ADJ-YYA1-78VL</t>
  </si>
  <si>
    <t>H76Z-J3M5-WO58-N821-9RN6</t>
  </si>
  <si>
    <t>5864-8BL8-RF3O-Q524-81AK</t>
  </si>
  <si>
    <t>681B-Z32N-OJZF-94P0-1UN3</t>
  </si>
  <si>
    <t>BVF7-0P90-49SB-ZT9M-N2C4</t>
  </si>
  <si>
    <t>6G8D-YF0C-M5V6-F4N8-49FW</t>
  </si>
  <si>
    <t>614A-Z86L-I29L-AOQQ-93M2</t>
  </si>
  <si>
    <t>BLEX-41PK-F387-HGT9-4TH4</t>
  </si>
  <si>
    <t>51W8-C717-69G6-J44K-RTV6</t>
  </si>
  <si>
    <t>K688-RA9G-6H71-9J6M-WAC6</t>
  </si>
  <si>
    <t>455Q-Q3P9-4GUE-CQD8-D94C</t>
  </si>
  <si>
    <t>61S3-W3B1-OZ6G-O74L-SEQJ</t>
  </si>
  <si>
    <t>QUHW-T0ZN-2W03-X07U-KEZV</t>
  </si>
  <si>
    <t>0YXL-3R8E-B0L5-9Z71-20EM</t>
  </si>
  <si>
    <t>9S45-6X07-0G61-0O6L-76Y5</t>
  </si>
  <si>
    <t>67GD-6RCE-6646-10PB-89O9</t>
  </si>
  <si>
    <t>HEPP-UZ5Q-45AI-5F5L-8URJ</t>
  </si>
  <si>
    <t>7HK9-AFTS-7D4U-4N61-XLXN</t>
  </si>
  <si>
    <t>9X9X-KKWE-76A8-XSOE-L6K0</t>
  </si>
  <si>
    <t>O7C6-LEKP-3M13-AP10-8TAG</t>
  </si>
  <si>
    <t>35H2-B1V3-9J33-A4Q7-CP20</t>
  </si>
  <si>
    <t>91D8-RZXY-2BXP-B5HR-930V</t>
  </si>
  <si>
    <t>7S0H-484Q-WM8J-2V5Z-47JP</t>
  </si>
  <si>
    <t>A90K-1JO8-5XP5-EA95-148B</t>
  </si>
  <si>
    <t>6WC3-O5G7-U23X-7R92-MI9J</t>
  </si>
  <si>
    <t>T3S7-57V4-6YLE-HJ4H-HE7R</t>
  </si>
  <si>
    <t>19OF-JUTZ-3S9O-86VW-5599</t>
  </si>
  <si>
    <t>388Q-48QJ-3D79-6JRD-3H72</t>
  </si>
  <si>
    <t>P582-UAH3-B608-U8VX-8LG5</t>
  </si>
  <si>
    <t>9NG8-3Y19-HJ00-2WS4-2F1U</t>
  </si>
  <si>
    <t>IC4B-L8LJ-HQSG-3JT3-I9JS</t>
  </si>
  <si>
    <t>8MU3-8P67-209J-1SR7-N990</t>
  </si>
  <si>
    <t>ON73-82L2-8QHQ-7W93-97WQ</t>
  </si>
  <si>
    <t>39FZ-H4Z7-61YV-LV6B-W7PJ</t>
  </si>
  <si>
    <t>Y1BG-E3M8-Q655-TM34-5RYZ</t>
  </si>
  <si>
    <t>NM57-78U1-8230-462D-CUFK</t>
  </si>
  <si>
    <t>93TK-68XS-52A2-YD8P-8674</t>
  </si>
  <si>
    <t>93UW-JO38-619L-8AF6-BYOP</t>
  </si>
  <si>
    <t>NP89-AT70-4D13-D238-2Z4G</t>
  </si>
  <si>
    <t>012Q-49L9-E985-PIL0-IAKB</t>
  </si>
  <si>
    <t>2J1J-9L86-74WV-HAB1-97WQ</t>
  </si>
  <si>
    <t>449J-0545-K086-4X3D-5BCS</t>
  </si>
  <si>
    <t>6KF5-AD72-C2Q7-0S8P-8X18</t>
  </si>
  <si>
    <t>YHRI-WHIK-3LHU-6W4W-9458</t>
  </si>
  <si>
    <t>7A27-VO66-D64X-I46E-6L23</t>
  </si>
  <si>
    <t>X682-688C-47Q6-BT44-1388</t>
  </si>
  <si>
    <t>0F93-EWK3-93IQ-1O94-182O</t>
  </si>
  <si>
    <t>8C69-2367-739L-3M00-U906</t>
  </si>
  <si>
    <t>015I-58A7-YDI2-P1ZV-8KJ4</t>
  </si>
  <si>
    <t>O0W2-OB8Q-40RH-F7B3-42QB</t>
  </si>
  <si>
    <t>3E16-NFG4-832O-W807-8073</t>
  </si>
  <si>
    <t>Y4TV-S25N-DD2E-M6Z6-9880</t>
  </si>
  <si>
    <t>D39Q-25WC-ODY2-XL4G-8D63</t>
  </si>
  <si>
    <t>645P-I6D2-J1NT-CWIB-C783</t>
  </si>
  <si>
    <t>0430-0EWP-NUS0-BW14-9OQ7</t>
  </si>
  <si>
    <t>4AR6-ZO30-4B1M-818P-1N5S</t>
  </si>
  <si>
    <t>T9A3-AHMS-4D69-O5BZ-GK16</t>
  </si>
  <si>
    <t>L134-54QH-5H4M-KY66-3301</t>
  </si>
  <si>
    <t>L9JZ-92LE-78Q2-9A5W-51P6</t>
  </si>
  <si>
    <t>T85U-3F8R-5983-41O9-7N81</t>
  </si>
  <si>
    <t>H19M-W9T6-EX76-4K71-W759</t>
  </si>
  <si>
    <t>587Y-QD75-FT12-M8MO-X635</t>
  </si>
  <si>
    <t>ZT78-2YY8-4SCO-Z5JI-788H</t>
  </si>
  <si>
    <t>FLDQ-88JY-F4P9-5I75-QNQ9</t>
  </si>
  <si>
    <t>PWQ3-820E-7TN9-GS48-932S</t>
  </si>
  <si>
    <t>QP8M-NX2U-3ZXU-DSYI-C334</t>
  </si>
  <si>
    <t>O25B-5NKZ-01D5-2I10-67O6</t>
  </si>
  <si>
    <t>03G7-O8I3-PDOL-M0Z8-5473</t>
  </si>
  <si>
    <t>ANUK-3O2B-H95Q-65Z3-0F9L</t>
  </si>
  <si>
    <t>K453-UDV2-X5B0-IOAG-7VI4</t>
  </si>
  <si>
    <t>D2W1-48A0-QK1P-1H90-XUEV</t>
  </si>
  <si>
    <t>KR9H-P344-77W0-5J50-8J59</t>
  </si>
  <si>
    <t>0QPM-F0TD-6B0N-2JQ2-8XM0</t>
  </si>
  <si>
    <t>360B-8069-5Z09-8I6T-CF8X</t>
  </si>
  <si>
    <t>3999-W81E-5156-R5Q6-6A7X</t>
  </si>
  <si>
    <t>5183-A6O7-U44A-5A10-J1RI</t>
  </si>
  <si>
    <t>T5LZ-3J7H-160K-19OY-ZM93</t>
  </si>
  <si>
    <t>S8KQ-54T0-L6B9-9J1Q-WN68</t>
  </si>
  <si>
    <t>9X0T-J4SK-NDOO-7OI7-CFJ3</t>
  </si>
  <si>
    <t>17W8-5O31-5Z9E-69XM-98PL</t>
  </si>
  <si>
    <t>QVVH-VWNL-IV6X-03J2-471H</t>
  </si>
  <si>
    <t>SP5H-ZRDB-DD1Y-L20B-3657</t>
  </si>
  <si>
    <t>783Y-XCF6-E2TB-5HH6-8FX6</t>
  </si>
  <si>
    <t>E493-SM9S-ZN77-I555-1940</t>
  </si>
  <si>
    <t>O83T-T8R4-J690-X065-J08B</t>
  </si>
  <si>
    <t>3V2I-MA16-2TRE-2Y47-7BO5</t>
  </si>
  <si>
    <t>0FGA-WHU9-149Y-5U4A-2HHB</t>
  </si>
  <si>
    <t>4L3V-I471-50H0-0AH7-81TG</t>
  </si>
  <si>
    <t>LQ69-WTWQ-1137-GL14-CNSI</t>
  </si>
  <si>
    <t>FX4Y-G05H-7NU7-PCHC-OL7Z</t>
  </si>
  <si>
    <t>Y8J7-DX5P-83GU-X4W6-HFY9</t>
  </si>
  <si>
    <t>PN5W-C625-4F8K-0K2S-17BS</t>
  </si>
  <si>
    <t>R215-64Y1-057F-7W55-LT5Y</t>
  </si>
  <si>
    <t>LN91-A82N-7F9W-67YT-6DHF</t>
  </si>
  <si>
    <t>FZK0-9THK-NTYK-25U7-2569</t>
  </si>
  <si>
    <t>MZ7H-58J0-I1ZX-6DRG-2N79</t>
  </si>
  <si>
    <t>A48K-XFH7-YK01-Y3E2-880S</t>
  </si>
  <si>
    <t>K9FI-D2O5-FAQF-77FS-B3GH</t>
  </si>
  <si>
    <t>N34B-2AU6-85I7-GA15-58VY</t>
  </si>
  <si>
    <t>FZ8Q-17NV-8620-9F65-6W57</t>
  </si>
  <si>
    <t>N691-8H3L-BA49-7L77-236R</t>
  </si>
  <si>
    <t>EX80-2K6F-4890-EFIK-H136</t>
  </si>
  <si>
    <t>832X-YIV0-088A-XNX6-5785</t>
  </si>
  <si>
    <t>R3OC-RTVF-4954-SD47-1C1O</t>
  </si>
  <si>
    <t>5279-V4BR-YZ7K-T7X6-H4XQ</t>
  </si>
  <si>
    <t>A9R0-EJ54-T9O8-515B-0A5V</t>
  </si>
  <si>
    <t>P2KZ-DRR1-0636-U8VZ-5M11</t>
  </si>
  <si>
    <t>7926-2Y35-HKM5-SK93-19N6</t>
  </si>
  <si>
    <t>11R6-4ZY8-YPM7-8452-664V</t>
  </si>
  <si>
    <t>2F3N-N157-9904-0X4O-HL44</t>
  </si>
  <si>
    <t>X93I-74LP-96IH-WFJ7-RBMX</t>
  </si>
  <si>
    <t>83UC-FJ0S-A6RV-W50S-GK22</t>
  </si>
  <si>
    <t>AXQ8-GMI2-RPSK-15KZ-7O16</t>
  </si>
  <si>
    <t>XK7U-D178-5D78-X6QN-A2ZP</t>
  </si>
  <si>
    <t>G252-0C1T-CMO9-9BXK-7UB4</t>
  </si>
  <si>
    <t>328E-193I-HRYL-0NVC-IC66</t>
  </si>
  <si>
    <t>286U-05D4-EM0G-66X1-A4GH</t>
  </si>
  <si>
    <t>0T28-07UJ-1J1U-TIY3-XK27</t>
  </si>
  <si>
    <t>Z3HF-09J8-CPD2-82W4-Q06M</t>
  </si>
  <si>
    <t>4N65-75U3-75M8-G90R-1Z8T</t>
  </si>
  <si>
    <t>LBY6-6SIX-747C-VHNE-LEKC</t>
  </si>
  <si>
    <t>67Z1-6E1I-NFKV-MJL4-WH07</t>
  </si>
  <si>
    <t>J067-0718-6IKT-4359-N5Z6</t>
  </si>
  <si>
    <t>D6E7-5BE6-19E4-3M4U-1W36</t>
  </si>
  <si>
    <t>RWZ4-6ZSZ-6SL5-3E4O-S6VX</t>
  </si>
  <si>
    <t>38FT-D3Z8-1H56-8SI7-XJ0S</t>
  </si>
  <si>
    <t>9M58-VZ26-9WNW-4J8T-L7PA</t>
  </si>
  <si>
    <t>499Z-3Q95-0CI4-8LD0-Y4O4</t>
  </si>
  <si>
    <t>V7M9-P2OW-G929-TTH0-936R</t>
  </si>
  <si>
    <t>8039-9D38-JY00-68X3-G26X</t>
  </si>
  <si>
    <t>054D-0JEO-17MX-6KP8-A02Y</t>
  </si>
  <si>
    <t>PN1R-49C5-LFDU-90IN-4F3F</t>
  </si>
  <si>
    <t>GQCF-8Y20-JSE6-2IXH-MU26</t>
  </si>
  <si>
    <t>461V-44J9-FI0R-CUFW-9LRJ</t>
  </si>
  <si>
    <t>3Q9D-7P22-6878-9UAQ-XZ02</t>
  </si>
  <si>
    <t>92JN-H520-W3HM-QBKD-JK66</t>
  </si>
  <si>
    <t>59RO-4I11-W5HO-9SFH-H5D2</t>
  </si>
  <si>
    <t>84IA-T210-ND53-00V5-W358</t>
  </si>
  <si>
    <t>EYP5-T31O-49Q1-J7Z6-9V7P</t>
  </si>
  <si>
    <t>948V-59A9-2Z23-5390-Y9ZN</t>
  </si>
  <si>
    <t>17S6-3SU7-90DM-73F0-8KNH</t>
  </si>
  <si>
    <t>375U-ZB84-77A5-FSAL-ENY5</t>
  </si>
  <si>
    <t>2D73-U891-2U82-YVBM-060X</t>
  </si>
  <si>
    <t>2D5F-49EE-V7QA-LSP5-6FGU</t>
  </si>
  <si>
    <t>50GQ-56MF-NS2A-024J-XGKI</t>
  </si>
  <si>
    <t>D1OQ-D17X-4B9M-HX08-1D76</t>
  </si>
  <si>
    <t>D76V-80MU-TCJJ-H726-Y294</t>
  </si>
  <si>
    <t>H734-07YD-GW0J-872P-5774</t>
  </si>
  <si>
    <t>G26S-L0LO-BDT1-9811-86F2</t>
  </si>
  <si>
    <t>62W4-69NP-E037-TQ1O-4TC6</t>
  </si>
  <si>
    <t>JMK4-NKK5-U6AW-2P07-KW22</t>
  </si>
  <si>
    <t>A91O-5P45-0Z8A-8X0Y-1L1U</t>
  </si>
  <si>
    <t>GX3A-6W1U-FSL0-BW9E-ZV1D</t>
  </si>
  <si>
    <t>93KR-UYBW-EF1H-Z4NG-K73B</t>
  </si>
  <si>
    <t>YI49-Z9U0-YWAW-75BC-E354</t>
  </si>
  <si>
    <t>25U1-1EM7-PRYE-KFDR-RX7L</t>
  </si>
  <si>
    <t>3U8Y-2BH3-HRL3-83VA-8215</t>
  </si>
  <si>
    <t>015B-DUSA-75BN-2FSS-N2D3</t>
  </si>
  <si>
    <t>0EJ0-5AGF-0GJM-7D53-I3I8</t>
  </si>
  <si>
    <t>X67O-88C7-67MX-V1VL-8315</t>
  </si>
  <si>
    <t>W419-PN28-J0RB-ASOF-Z7G9</t>
  </si>
  <si>
    <t>UB0N-9522-17YN-UAD1-ZE17</t>
  </si>
  <si>
    <t>2W3Y-N7M5-KVJR-A44K-ZZVJ</t>
  </si>
  <si>
    <t>B23J-6514-33F9-1H7C-C373</t>
  </si>
  <si>
    <t>75VJ-48X8-HF22-Y5K3-CLP6</t>
  </si>
  <si>
    <t>93E2-X5RK-Z3SX-A35Q-PP4V</t>
  </si>
  <si>
    <t>91T2-39V2-5H8X-B4MT-Q2QM</t>
  </si>
  <si>
    <t>95U3-WP62-1MPL-W296-B2Q8</t>
  </si>
  <si>
    <t>C11T-28J0-5279-25D6-S223</t>
  </si>
  <si>
    <t>522O-7MM6-V6E2-GT6C-IM9O</t>
  </si>
  <si>
    <t>EA03-2725-CXQF-5F08-L0O3</t>
  </si>
  <si>
    <t>86TE-45XJ-ZE6I-OS82-893G</t>
  </si>
  <si>
    <t>R80E-1BF1-8JGU-L0Y3-5QL1</t>
  </si>
  <si>
    <t>FE64-03N4-EUAK-45HC-L6ZF</t>
  </si>
  <si>
    <t>WQ23-1G43-7Q9F-174J-RJ11</t>
  </si>
  <si>
    <t>43CG-6H0E-74N4-03LR-R60S</t>
  </si>
  <si>
    <t>0I86-9LY5-R8F7-567S-632N</t>
  </si>
  <si>
    <t>M0M7-08P9-F5QL-EE53-EMD8</t>
  </si>
  <si>
    <t>9U81-WW7A-5J62-C775-EJGI</t>
  </si>
  <si>
    <t>OQV1-75RA-CELP-6S8N-61JM</t>
  </si>
  <si>
    <t>9TL7-V956-3794-BN46-9MID</t>
  </si>
  <si>
    <t>4J0H-C7AF-WQ6O-TA40-5885</t>
  </si>
  <si>
    <t>S37E-VLR0-JW10-H2PH-WEEP</t>
  </si>
  <si>
    <t>8241-2O62-9416-9H7Y-MM74</t>
  </si>
  <si>
    <t>ZOJQ-94W5-12J2-971H-71JJ</t>
  </si>
  <si>
    <t>BJ7P-CB60-9E8U-8F8H-V3ZJ</t>
  </si>
  <si>
    <t>NKT1-KW5X-5883-9E98-K7CA</t>
  </si>
  <si>
    <t>89ES-S0GU-058C-5920-5QP6</t>
  </si>
  <si>
    <t>3N6H-6JV6-Z595-5A67-0B64</t>
  </si>
  <si>
    <t>TCPR-NU82-QOV1-4449-I965</t>
  </si>
  <si>
    <t>K7TC-2QP8-6KGV-8R2T-34J6</t>
  </si>
  <si>
    <t>N2RG-92ET-127T-7IU6-F8T8</t>
  </si>
  <si>
    <t>2TUF-232T-Q193-JJRK-1E7H</t>
  </si>
  <si>
    <t>00V3-4E3A-NWVX-E7PK-ZCR5</t>
  </si>
  <si>
    <t>V225-WV3P-2TQ6-RBSD-Y0C6</t>
  </si>
  <si>
    <t>6YA8-X9X0-U5YL-E479-RT51</t>
  </si>
  <si>
    <t>6816-4M5G-QV67-B755-E301</t>
  </si>
  <si>
    <t>0OYY-1CMY-O007-9423-T72M</t>
  </si>
  <si>
    <t>TM2X-7NLV-3E6F-LSC9-Y9SE</t>
  </si>
  <si>
    <t>2EPL-95LU-G12D-43AL-056R</t>
  </si>
  <si>
    <t>6BL9-MZZY-7V00-X274-G7Y4</t>
  </si>
  <si>
    <t>550N-6250-B794-1JSQ-9908</t>
  </si>
  <si>
    <t>GN5U-778R-7K67-5VZ8-XR5W</t>
  </si>
  <si>
    <t>XT92-9B82-WJ4L-19L7-2UWO</t>
  </si>
  <si>
    <t>0XU9-DV43-25WH-73FZ-HAX7</t>
  </si>
  <si>
    <t>JE9F-APQK-A5GH-J7ZC-0411</t>
  </si>
  <si>
    <t>934B-Z6XL-26LJ-G0QW-TRE4</t>
  </si>
  <si>
    <t>H2F9-H833-432O-M1J8-9I2P</t>
  </si>
  <si>
    <t>0FQ4-Y057-9U5B-MR2G-NXCL</t>
  </si>
  <si>
    <t>ZAC5-J40S-16KR-0UYO-100C</t>
  </si>
  <si>
    <t>116K-284C-2T79-S943-9IH3</t>
  </si>
  <si>
    <t>AY8M-Z95T-EQ5D-AJKE-460X</t>
  </si>
  <si>
    <t>2P41-2Q7V-2N60-P7W8-20YI</t>
  </si>
  <si>
    <t>4Y8R-F294-2DIN-452Y-AVIC</t>
  </si>
  <si>
    <t>5SG8-9184-EA3A-7S5X-2V7G</t>
  </si>
  <si>
    <t>200Z-1W1B-529B-CRZ8-D355</t>
  </si>
  <si>
    <t>X316-OADE-8KI6-59QH-1F9C</t>
  </si>
  <si>
    <t>P846-111Z-8306-9766-107T</t>
  </si>
  <si>
    <t>9348-AG90-5CB7-OQOV-DZ3H</t>
  </si>
  <si>
    <t>0A0T-O14C-5933-8RS8-I0S3</t>
  </si>
  <si>
    <t>1IKN-T119-Z9A6-2ZN1-65K7</t>
  </si>
  <si>
    <t>X77V-4WH9-8WCX-982K-CU7Q</t>
  </si>
  <si>
    <t>PY5I-S5P8-779N-09QW-746G</t>
  </si>
  <si>
    <t>32DS-297D-XD1A-6C4R-3TAR</t>
  </si>
  <si>
    <t>TF13-YG2E-7ZIQ-563W-EAF5</t>
  </si>
  <si>
    <t>9VVZ-33SJ-LARC-KW45-DWJ3</t>
  </si>
  <si>
    <t>1668-1211-N2JT-4P3I-UNL4</t>
  </si>
  <si>
    <t>MW3V-RIHF-2JB3-JDV8-9WDI</t>
  </si>
  <si>
    <t>V7NM-NVHN-2G69-1934-3Z94</t>
  </si>
  <si>
    <t>2632-J255-BUFI-25EA-NA89</t>
  </si>
  <si>
    <t>8DGK-O685-IS26-7WN0-11SB</t>
  </si>
  <si>
    <t>7ESA-N5G3-8X1Y-K6XG-Y6N5</t>
  </si>
  <si>
    <t>G51Y-P864-Y83B-L7J6-6DT8</t>
  </si>
  <si>
    <t>8SXV-0YU6-3MN3-7MMI-7I51</t>
  </si>
  <si>
    <t>909Q-6IPB-I9O4-K383-7G1H</t>
  </si>
  <si>
    <t>C52J-904V-M472-942V-8A49</t>
  </si>
  <si>
    <t>M669-A8PT-53D1-I10N-3N2X</t>
  </si>
  <si>
    <t>IQRK-POUE-9VG8-8871-X9ZX</t>
  </si>
  <si>
    <t>4TJT-U4RG-W91R-ZP8S-0XS9</t>
  </si>
  <si>
    <t>0CVA-0Z2G-71L3-O7PW-S3U3</t>
  </si>
  <si>
    <t>ZI6A-42BK-3ZQM-Z71S-7X5U</t>
  </si>
  <si>
    <t>MYNJ-3968-1UGW-0W7I-L3X4</t>
  </si>
  <si>
    <t>YJV3-4YS6-KG74-7W8L-Q4T0</t>
  </si>
  <si>
    <t>7NVA-D963-HS01-NX1E-357H</t>
  </si>
  <si>
    <t>848P-N816-80SS-7DE2-35VP</t>
  </si>
  <si>
    <t>U2CT-843G-2RM9-94UY-34XA</t>
  </si>
  <si>
    <t>VEC3-RHEL-2G73-9S4P-7514</t>
  </si>
  <si>
    <t>IH08-243W-P3RC-Q922-0081</t>
  </si>
  <si>
    <t>9C0D-Z4MK-MJT5-W635-2VEF</t>
  </si>
  <si>
    <t>97EW-D6G1-Z4OM-B8U6-G44W</t>
  </si>
  <si>
    <t>2SMZ-X56Z-91D8-K8F3-A85H</t>
  </si>
  <si>
    <t>55A2-MX91-49EL-8307-34Y9</t>
  </si>
  <si>
    <t>689O-3FMT-CM89-16D2-8027</t>
  </si>
  <si>
    <t>G19E-RDYM-5M47-7KWF-K7V6</t>
  </si>
  <si>
    <t>7Q48-4W21-1385-13HW-DN13</t>
  </si>
  <si>
    <t>Q8DY-F0AA-0O3B-JD1P-4043</t>
  </si>
  <si>
    <t>VKXE-0APQ-J3H2-0TB8-DH3B</t>
  </si>
  <si>
    <t>BFNM-6WM2-9R89-59KX-469L</t>
  </si>
  <si>
    <t>RW90-H88F-AT70-NR0R-10GH</t>
  </si>
  <si>
    <t>QX3Z-866D-LJ2T-06IL-2S87</t>
  </si>
  <si>
    <t>S289-0ARZ-Z937-S80J-O0L5</t>
  </si>
  <si>
    <t>MO81-842M-NE95-5441-H0RC</t>
  </si>
  <si>
    <t>BM0B-AP95-N80M-74ED-I49J</t>
  </si>
  <si>
    <t>1ST0-827N-Q85X-HYV2-1687</t>
  </si>
  <si>
    <t>63SE-L3M5-HM38-N8A0-5XKA</t>
  </si>
  <si>
    <t>366D-X060-SCKD-E30Z-CIGJ</t>
  </si>
  <si>
    <t>506I-87XP-5KVV-98XX-1DE8</t>
  </si>
  <si>
    <t>1412-S3J1-6RV8-0RXP-Y4E8</t>
  </si>
  <si>
    <t>K4P5-WLB5-FFYY-ZYYS-9427</t>
  </si>
  <si>
    <t>1X77-3463-CA29-1A1N-OOF8</t>
  </si>
  <si>
    <t>NR13-ALT7-C880-8KK2-Y294</t>
  </si>
  <si>
    <t>Z77S-9CHF-5513-E601-JX44</t>
  </si>
  <si>
    <t>364O-KJ57-3Y5A-401R-XWHC</t>
  </si>
  <si>
    <t>04B0-018Z-NHGO-FHVS-8131</t>
  </si>
  <si>
    <t>TJRZ-DISN-PD71-YO6J-57V3</t>
  </si>
  <si>
    <t>A371-3885-W880-47E2-1XH5</t>
  </si>
  <si>
    <t>7RM5-7A33-5NG2-59UC-6IS6</t>
  </si>
  <si>
    <t>B6FO-8W35-4307-2015-3J9U</t>
  </si>
  <si>
    <t>J4I3-BD10-3E8T-WZ4C-8885</t>
  </si>
  <si>
    <t>L4ZQ-52BA-2T32-B4J2-2J18</t>
  </si>
  <si>
    <t>7CO6-PO4A-SJ7U-RA0B-AWTH</t>
  </si>
  <si>
    <t>A58T-YR12-L31S-7Y9H-M6C2</t>
  </si>
  <si>
    <t>255R-X2CD-91YY-DJHI-244R</t>
  </si>
  <si>
    <t>UM2A-28AD-235T-K3Y7-0OHW</t>
  </si>
  <si>
    <t>5T91-2PS6-434O-3ME7-XZC6</t>
  </si>
  <si>
    <t>585P-GR7W-283B-P3W4-D02L</t>
  </si>
  <si>
    <t>ZU25-ZTF1-2193-TA62-9IOD</t>
  </si>
  <si>
    <t>N22X-56A2-5XM7-6L8U-ZD5L</t>
  </si>
  <si>
    <t>532I-6A41-7ABS-629M-2UBN</t>
  </si>
  <si>
    <t>0W7Z-28WW-S560-O8Z7-P2ZK</t>
  </si>
  <si>
    <t>9Z69-3P8L-346S-A940-846O</t>
  </si>
  <si>
    <t>MKN3-L684-SET6-37HT-JMSO</t>
  </si>
  <si>
    <t>HO8J-81R2-LYQR-6RNS-W29N</t>
  </si>
  <si>
    <t>8407-MMU1-BRQ4-280E-PXDT</t>
  </si>
  <si>
    <t>1JQ4-E637-IU69-YN60-8Z16</t>
  </si>
  <si>
    <t>JICQ-0DTS-0GK6-7U51-NEX1</t>
  </si>
  <si>
    <t>GS61-671G-BXFI-90NJ-4849</t>
  </si>
  <si>
    <t>N9WR-0D43-95XT-3500-U11H</t>
  </si>
  <si>
    <t>K988-9H59-MORP-3UXE-0ZO6</t>
  </si>
  <si>
    <t>O5JN-I6AY-BW84-62AB-5A63</t>
  </si>
  <si>
    <t>1U2F-D7OQ-63DK-CT6S-5W75</t>
  </si>
  <si>
    <t>1Y6O-NZMW-39Y6-N8M7-3048</t>
  </si>
  <si>
    <t>1IF2-X9JR-76T2-476P-M1PY</t>
  </si>
  <si>
    <t>W6W1-57MT-2869-F1T7-FURH</t>
  </si>
  <si>
    <t>TUNR-8221-HKRB-3Y1L-XBU3</t>
  </si>
  <si>
    <t>9T6Z-17J8-SRN0-V0P5-P07V</t>
  </si>
  <si>
    <t>4B21-0288-23FE-4M6K-F207</t>
  </si>
  <si>
    <t>0IBE-N1Q6-6W03-O5H3-V056</t>
  </si>
  <si>
    <t>OUTU-HIFV-F5U4-4061-F3Y8</t>
  </si>
  <si>
    <t>C2KA-5ARZ-1011-8907-4832</t>
  </si>
  <si>
    <t>K52H-HS50-4L48-1420-Q73R</t>
  </si>
  <si>
    <t>PHX9-8330-WNIK-QZ5M-6R16</t>
  </si>
  <si>
    <t>1R37-K5M3-RFLK-E2UL-2AU2</t>
  </si>
  <si>
    <t>6093-W0ZK-F214-8S6O-6P90</t>
  </si>
  <si>
    <t>90N9-VW49-K20M-4389-S976</t>
  </si>
  <si>
    <t>HI7T-5ZE2-V9D7-A78S-MNDI</t>
  </si>
  <si>
    <t>UEG2-9942-32EG-0QOO-0E54</t>
  </si>
  <si>
    <t>7G31-P1CN-DYY2-DT01-L5X4</t>
  </si>
  <si>
    <t>KPH9-23BW-4DBQ-V6FW-LYQ2</t>
  </si>
  <si>
    <t>U744-6UDH-F908-B63C-64VF</t>
  </si>
  <si>
    <t>2HTG-GSWC-YQ3R-9X0X-671V</t>
  </si>
  <si>
    <t>Y2J1-6NAG-0JJ0-HH75-Y2SZ</t>
  </si>
  <si>
    <t>06LI-ESU4-49C8-3GBJ-DAFX</t>
  </si>
  <si>
    <t>J534-HR50-U58C-BT62-8BNE</t>
  </si>
  <si>
    <t>2029-YY2E-0RDZ-HXCD-7SME</t>
  </si>
  <si>
    <t>Y26X-2YH7-S597-1P1Z-Y54F</t>
  </si>
  <si>
    <t>3YBA-X87B-QPJ8-J07V-1GP0</t>
  </si>
  <si>
    <t>7V81-T312-43Y5-984N-3DX9</t>
  </si>
  <si>
    <t>TBHP-32Y3-EFHJ-I29Y-Y67T</t>
  </si>
  <si>
    <t>M45J-7U07-54RO-2142-U35G</t>
  </si>
  <si>
    <t>I05L-3G71-DHJ2-I87H-YRIU</t>
  </si>
  <si>
    <t>069Q-0E25-5O9L-6949-637D</t>
  </si>
  <si>
    <t>28U1-5MF2-IFYL-5W0Z-4IRE</t>
  </si>
  <si>
    <t>7T4N-U5EO-R129-0FF3-14ZZ</t>
  </si>
  <si>
    <t>N5N6-JQ1V-956I-I979-2F0E</t>
  </si>
  <si>
    <t>0KZG-1AB9-VV5F-T1XL-K43J</t>
  </si>
  <si>
    <t>6Z1N-9YGB-G0Q8-AX56-3UD9</t>
  </si>
  <si>
    <t>QTF8-J8JC-DO1R-CC4K-1K8O</t>
  </si>
  <si>
    <t>SE12-2OY0-4P81-S2C1-YW21</t>
  </si>
  <si>
    <t>4623-C1HM-F3O2-5T2Y-2W7E</t>
  </si>
  <si>
    <t>5QF2-4H14-2R8O-6FR6-664T</t>
  </si>
  <si>
    <t>59OE-9HBG-SKX0-Y703-ARX1</t>
  </si>
  <si>
    <t>A9EO-DS40-OY66-0M36-PQ8G</t>
  </si>
  <si>
    <t>HX08-PCS8-4OV9-GZGX-8480</t>
  </si>
  <si>
    <t>QB8Y-2E5G-0S13-140K-G77A</t>
  </si>
  <si>
    <t>QJ67-4VKW-DW2F-GB9S-EIF9</t>
  </si>
  <si>
    <t>PS91-0AX9-5014-640H-AZ8G</t>
  </si>
  <si>
    <t>161K-19HQ-17MF-923L-R4TD</t>
  </si>
  <si>
    <t>MA8P-9H5E-W6P5-0OAO-M551</t>
  </si>
  <si>
    <t>FEI3-9H1M-6DUE-5462-O1A1</t>
  </si>
  <si>
    <t>XJU9-1PR6-16ZR-EV9R-2E8T</t>
  </si>
  <si>
    <t>011U-1MS6-X2CE-49VI-C370</t>
  </si>
  <si>
    <t>N42S-UW15-PWIQ-5W91-65US</t>
  </si>
  <si>
    <t>9944-R63N-T70L-93WT-0YAR</t>
  </si>
  <si>
    <t>466W-00W1-DMEC-D5WP-QYFW</t>
  </si>
  <si>
    <t>O275-SCAB-Y3K7-AUP6-97UY</t>
  </si>
  <si>
    <t>389S-LQ07-2D5G-F999-2DC0</t>
  </si>
  <si>
    <t>0954-784S-87VN-B90S-9QQE</t>
  </si>
  <si>
    <t>940U-YF1C-W7BP-6K0N-JYKI</t>
  </si>
  <si>
    <t>FZ20-28Q7-0RDG-727H-I208</t>
  </si>
  <si>
    <t>TV2X-0QCS-XC63-9VMQ-G37T</t>
  </si>
  <si>
    <t>1KY1-DWW4-6G2L-7QNW-1SKR</t>
  </si>
  <si>
    <t>A3K6-HV46-ZD82-OVM0-TZP7</t>
  </si>
  <si>
    <t>TKE1-L634-QYYK-ZH76-P5GI</t>
  </si>
  <si>
    <t>1663-F3Q6-9X9O-E6G1-3A28</t>
  </si>
  <si>
    <t>G9K0-TB1K-FUDJ-W4E0-SPAG</t>
  </si>
  <si>
    <t>910Y-1QYB-NZWD-Z0WB-773D</t>
  </si>
  <si>
    <t>GFXE-JTV8-17U7-2A10-7980</t>
  </si>
  <si>
    <t>4NW5-9SE8-ZCPL-IXO9-50FI</t>
  </si>
  <si>
    <t>YW3Q-2O16-170G-XAQ0-KT8K</t>
  </si>
  <si>
    <t>7114-6DS4-L18P-3C2O-0EKM</t>
  </si>
  <si>
    <t>6262-1G8Q-7707-KR1Z-W7O3</t>
  </si>
  <si>
    <t>613M-XR15-XGZ2-1OBW-NBQB</t>
  </si>
  <si>
    <t>0S44-M9A3-ZN7N-G8L7-34XC</t>
  </si>
  <si>
    <t>0CGH-0S7C-8626-4J97-86R1</t>
  </si>
  <si>
    <t>5THA-R9D3-5JK7-2JV4-V5R5</t>
  </si>
  <si>
    <t>Z88L-2QJH-AG21-J796-VV0M</t>
  </si>
  <si>
    <t>D411-QMC4-KTV1-9DQV-695M</t>
  </si>
  <si>
    <t>DL41-DL8W-CJ16-57JW-2YUY</t>
  </si>
  <si>
    <t>GC74-89FV-W974-37ZY-9Y15</t>
  </si>
  <si>
    <t>BPJ2-6H72-J3RD-4733-NO2G</t>
  </si>
  <si>
    <t>6X28-7BM0-8VN6-ZRV3-G61S</t>
  </si>
  <si>
    <t>645Q-XNT1-I56B-U4G5-434V</t>
  </si>
  <si>
    <t>T9FN-0203-D7H7-B28Q-BD66</t>
  </si>
  <si>
    <t>HI52-J9T1-9076-5718-PP16</t>
  </si>
  <si>
    <t>6U6F-4GQ5-9G3U-05WE-5Q24</t>
  </si>
  <si>
    <t>2V5Z-X3T3-BI29-35G7-JAV0</t>
  </si>
  <si>
    <t>6C1B-463V-E3L8-YMNN-JN2K</t>
  </si>
  <si>
    <t>4H43-97E2-X7WD-HG3D-GC42</t>
  </si>
  <si>
    <t>962I-VKRT-7VC9-Z618-B876</t>
  </si>
  <si>
    <t>17U6-YWOW-59M6-6MX0-09J5</t>
  </si>
  <si>
    <t>X24J-543I-4Q3I-8C7S-4QBH</t>
  </si>
  <si>
    <t>1IS5-SGGC-49JI-E328-TZSB</t>
  </si>
  <si>
    <t>1L5R-05A0-2LA9-9PTY-WDB9</t>
  </si>
  <si>
    <t>6T96-4XA2-9BI7-Y5Q7-T4H2</t>
  </si>
  <si>
    <t>T0VG-F294-FDT2-6257-FKLR</t>
  </si>
  <si>
    <t>CVV5-33Z7-31FN-1P31-1979</t>
  </si>
  <si>
    <t>NUPD-2323-7437-I915-NN5Q</t>
  </si>
  <si>
    <t>T19A-067F-9U75-QKC7-3IL6</t>
  </si>
  <si>
    <t>C7S8-J0D9-7Q6Z-Q168-B16Y</t>
  </si>
  <si>
    <t>648C-PX63-WZKO-WC2Z-HXP1</t>
  </si>
  <si>
    <t>ZB67-35O3-948M-A618-9379</t>
  </si>
  <si>
    <t>9SJT-CYBR-RYP7-OUX4-CU68</t>
  </si>
  <si>
    <t>5484-2S84-2F50-975M-B70S</t>
  </si>
  <si>
    <t>PN53-359Z-P059-71HY-6B1F</t>
  </si>
  <si>
    <t>48RT-L22S-I98P-6XLV-8K06</t>
  </si>
  <si>
    <t>V30M-Q400-N69V-29HJ-CYS1</t>
  </si>
  <si>
    <t>VDWR-2OQ2-550Y-VG2Y-BN0E</t>
  </si>
  <si>
    <t>0R22-2OJW-1VCP-3S36-O0WZ</t>
  </si>
  <si>
    <t>GH96-R8M9-HBJX-DDS4-XEMZ</t>
  </si>
  <si>
    <t>5492-LPD3-H30M-4TVX-RFT6</t>
  </si>
  <si>
    <t>R3XP-IG25-79W4-IQ19-81DG</t>
  </si>
  <si>
    <t>0D4U-T3B7-07QX-FDDJ-80M3</t>
  </si>
  <si>
    <t>54JY-0LSL-S097-YXD2-02XU</t>
  </si>
  <si>
    <t>2D6C-IHFS-U4Q9-4B0Y-ZH17</t>
  </si>
  <si>
    <t>K9JT-B1ZO-28T1-418L-8689</t>
  </si>
  <si>
    <t>T618-6671-K4SP-ER46-OT8W</t>
  </si>
  <si>
    <t>262J-LKEZ-202M-5K9N-8320</t>
  </si>
  <si>
    <t>3S74-B4YX-TWJC-D208-8L0N</t>
  </si>
  <si>
    <t>JZ9G-20H3-E68L-LX2Q-D63L</t>
  </si>
  <si>
    <t>4AHY-B9WT-F8PB-536J-I3S0</t>
  </si>
  <si>
    <t>212M-E24A-A8Z8-A9CV-4Y50</t>
  </si>
  <si>
    <t>3102-DG58-30X4-3H69-7PHR</t>
  </si>
  <si>
    <t>X81O-51Z8-PFNY-8999-4MVR</t>
  </si>
  <si>
    <t>285E-08X4-X8UN-27X1-IKF3</t>
  </si>
  <si>
    <t>USRQ-NKHQ-0A7A-59QZ-6X1P</t>
  </si>
  <si>
    <t>2R4E-MD02-2ANJ-JR0M-66R7</t>
  </si>
  <si>
    <t>4QW4-2F56-98VH-3D87-X3P8</t>
  </si>
  <si>
    <t>FTM9-0V9I-66OW-84W8-1RY0</t>
  </si>
  <si>
    <t>5652-1J8T-L9VQ-6M3A-YG5F</t>
  </si>
  <si>
    <t>SMH5-E4LA-MXKK-H925-NPHJ</t>
  </si>
  <si>
    <t>6X0N-U5R0-3922-9V8X-330W</t>
  </si>
  <si>
    <t>BGDP-X720-1JQ3-LPZH-Q7F1</t>
  </si>
  <si>
    <t>651X-D04F-214S-67EM-3YE9</t>
  </si>
  <si>
    <t>B03K-17V7-H0SI-JOE6-9505</t>
  </si>
  <si>
    <t>9740-879C-2W0T-1045-EOO9</t>
  </si>
  <si>
    <t>9O4Z-49TV-9N90-9687-6RR7</t>
  </si>
  <si>
    <t>6TH6-0L93-E9EP-554A-ZMRQ</t>
  </si>
  <si>
    <t>9WRU-P927-3EVE-9Q0L-DAVP</t>
  </si>
  <si>
    <t>ZGRL-1N92-UX9I-KAG1-Z4F7</t>
  </si>
  <si>
    <t>RHU7-FTEK-9V2R-90WJ-50Z9</t>
  </si>
  <si>
    <t>C7YQ-R4U5-7C5C-BRLM-NZ1P</t>
  </si>
  <si>
    <t>9K30-5ZYI-HZBG-N5T7-QU9I</t>
  </si>
  <si>
    <t>OEV7-I8P0-BPY7-PP5K-RFDA</t>
  </si>
  <si>
    <t>562O-SHCB-3S2Q-DQ34-04O9</t>
  </si>
  <si>
    <t>8Z52-X8PN-6I5O-404Q-7AV6</t>
  </si>
  <si>
    <t>441K-EA10-78XY-3R0W-H955</t>
  </si>
  <si>
    <t>3R1J-3MJE-M9B6-L49I-7677</t>
  </si>
  <si>
    <t>U238-6I4V-YA7R-I831-QA33</t>
  </si>
  <si>
    <t>23V4-OFY1-A5EF-URHB-0NP1</t>
  </si>
  <si>
    <t>P4GK-8Z4B-Z5US-RDY1-Q9XL</t>
  </si>
  <si>
    <t>Q461-7QKK-0GC4-W690-KZ56</t>
  </si>
  <si>
    <t>D7JY-WKQ5-I49U-P12K-6XX8</t>
  </si>
  <si>
    <t>95S4-WU62-G3G9-TE8D-Y06M</t>
  </si>
  <si>
    <t>9L3W-483L-939E-7H20-AS5Z</t>
  </si>
  <si>
    <t>V8AT-5AQ5-475O-216Q-P0FR</t>
  </si>
  <si>
    <t>40U7-VHI5-KZT7-4M69-XY54</t>
  </si>
  <si>
    <t>IEG5-YK8A-0LUQ-029O-0908</t>
  </si>
  <si>
    <t>JYC6-OV2R-5RAB-M4V2-X995</t>
  </si>
  <si>
    <t>LK4Q-FFU9-80B9-2I51-MORK</t>
  </si>
  <si>
    <t>6FW1-N0PV-I3XA-HH97-5661</t>
  </si>
  <si>
    <t>VL41-7R3D-DM4X-8N62-O950</t>
  </si>
  <si>
    <t>BVS8-L0LY-59YA-4W32-I278</t>
  </si>
  <si>
    <t>1QK2-R1YZ-FX27-76XD-N11U</t>
  </si>
  <si>
    <t>G868-18CX-EXPZ-25I8-DOJN</t>
  </si>
  <si>
    <t>F7QR-K3PF-9ATQ-YPDA-2UOP</t>
  </si>
  <si>
    <t>81I1-1NK6-I2H9-GJ4G-2829</t>
  </si>
  <si>
    <t>O7AL-UIVC-M06W-03MQ-48KZ</t>
  </si>
  <si>
    <t>HT9B-UF3K-5U9I-HH85-EP3T</t>
  </si>
  <si>
    <t>3433-R7QG-67Z7-Z20N-WX06</t>
  </si>
  <si>
    <t>8UM0-SH8L-F83G-55SD-1WIJ</t>
  </si>
  <si>
    <t>3C93-080C-DT80-EE26-J4Y8</t>
  </si>
  <si>
    <t>W30X-FJ1L-GUE7-G161-P7ZI</t>
  </si>
  <si>
    <t>3EUG-X67B-1714-05VC-3F7W</t>
  </si>
  <si>
    <t>OW41-1Q29-14V0-3276-F159</t>
  </si>
  <si>
    <t>V670-1F9O-29LC-1H0K-6RJV</t>
  </si>
  <si>
    <t>0944-Q126-960I-22CE-ZI6C</t>
  </si>
  <si>
    <t>J0M8-9SR4-X3DB-N4A0-ZP7R</t>
  </si>
  <si>
    <t>J36F-0ARX-BQ7L-YVI9-C6Q7</t>
  </si>
  <si>
    <t>8BXP-S733-A94H-FVEL-A7SA</t>
  </si>
  <si>
    <t>C27W-9EXK-H4JK-UV6L-1M42</t>
  </si>
  <si>
    <t>1966-4OX8-R939-2B62-4EA5</t>
  </si>
  <si>
    <t>7F14-Q8O6-590F-0590-R6ZA</t>
  </si>
  <si>
    <t>R4U3-4F1W-039B-A1TD-5F5O</t>
  </si>
  <si>
    <t>TZ1H-C1EV-69CY-48Z3-FGLS</t>
  </si>
  <si>
    <t>1GPT-7790-9BR9-H1Y7-65F5</t>
  </si>
  <si>
    <t>D8LQ-892G-T9A6-WSJ2-O0T4</t>
  </si>
  <si>
    <t>3D7N-K5OD-O851-J565-Y0KK</t>
  </si>
  <si>
    <t>6D9W-500E-3F9H-041A-7HMU</t>
  </si>
  <si>
    <t>H91X-331Y-TF6I-10TJ-MR51</t>
  </si>
  <si>
    <t>DYDS-U4L5-X2E1-4U22-X3J5</t>
  </si>
  <si>
    <t>G475-UE52-7A5U-1121-Z62Q</t>
  </si>
  <si>
    <t>6O67-Y297-4Y8C-U9SS-381O</t>
  </si>
  <si>
    <t>E05V-2910-5F95-9A8U-3Z91</t>
  </si>
  <si>
    <t>5BT3-WP03-VQKJ-08WY-Z60B</t>
  </si>
  <si>
    <t>X8R7-7GT1-GCCD-5488-844I</t>
  </si>
  <si>
    <t>516G-B7F7-M749-9P77-ZKKI</t>
  </si>
  <si>
    <t>Q1UP-Z16U-K2BN-7ESY-QPWD</t>
  </si>
  <si>
    <t>0N00-FGH4-89LE-7QUH-51G2</t>
  </si>
  <si>
    <t>G81J-66TB-099G-525Q-J5CX</t>
  </si>
  <si>
    <t>NR8K-BW48-2822-8770-53O3</t>
  </si>
  <si>
    <t>JL4D-Y9UI-A9U7-X9C3-QC9R</t>
  </si>
  <si>
    <t>6B5O-7419-6R44-A9CZ-7K2Q</t>
  </si>
  <si>
    <t>935O-08ZO-6G74-07N9-5R24</t>
  </si>
  <si>
    <t>Unlimited</t>
  </si>
  <si>
    <t>BDR, RC2</t>
  </si>
  <si>
    <t xml:space="preserve">        CUSTOMER</t>
  </si>
  <si>
    <t>CAS</t>
  </si>
  <si>
    <t>YA</t>
  </si>
  <si>
    <t>TIDAK</t>
  </si>
  <si>
    <t>CUSTOM UP RATE FLAT</t>
  </si>
  <si>
    <t xml:space="preserve"> →   SET REFUND ADM</t>
  </si>
  <si>
    <t xml:space="preserve"> →   SET ADM AREA</t>
  </si>
  <si>
    <t>CATATAN : 0 UNTUK EDIT AREA ADM, 1 HILANG</t>
  </si>
  <si>
    <t>Arrears</t>
  </si>
  <si>
    <t>Advance</t>
  </si>
  <si>
    <t>Bunga</t>
  </si>
  <si>
    <t>(Eff / Flat)</t>
  </si>
  <si>
    <t>Besar</t>
  </si>
  <si>
    <t>Sisa</t>
  </si>
  <si>
    <t>ke</t>
  </si>
  <si>
    <t>Pokok</t>
  </si>
  <si>
    <t xml:space="preserve"> Bunga</t>
  </si>
  <si>
    <t>Dengan Asuransi</t>
  </si>
  <si>
    <t>Tanpa Asuransi</t>
  </si>
  <si>
    <t>NON ASS</t>
  </si>
  <si>
    <t>RATE FLAT</t>
  </si>
  <si>
    <t>PH</t>
  </si>
  <si>
    <t>SIMULASI ANGSURAN</t>
  </si>
  <si>
    <t xml:space="preserve"> Bulan</t>
  </si>
  <si>
    <t>RATE EFF</t>
  </si>
  <si>
    <t>Pokok Hutang</t>
  </si>
  <si>
    <t>DG ASS</t>
  </si>
  <si>
    <t>Total Bunga</t>
  </si>
  <si>
    <t>Total Hutang</t>
  </si>
  <si>
    <t>Tenor (Bulan)</t>
  </si>
  <si>
    <t>Loan</t>
  </si>
  <si>
    <t>Update Program : local.sudarsana.my.id</t>
  </si>
  <si>
    <t>CATATAN : untuk edit type nasabah</t>
  </si>
  <si>
    <t>Untuk menentukan type nasabah</t>
  </si>
  <si>
    <t>BDM</t>
  </si>
  <si>
    <t>BROKER</t>
  </si>
  <si>
    <t>SHARE REFUND</t>
  </si>
  <si>
    <t xml:space="preserve"> →   TYPE APK</t>
  </si>
  <si>
    <t>Pembelian 1</t>
  </si>
  <si>
    <t>Pembelian 2</t>
  </si>
  <si>
    <t>LAIN-LAIN</t>
  </si>
  <si>
    <r>
      <t xml:space="preserve">FEFUND UNTUK NON ASURANSI </t>
    </r>
    <r>
      <rPr>
        <b/>
        <i/>
        <sz val="9"/>
        <color theme="0"/>
        <rFont val="Cambria"/>
        <family val="1"/>
      </rPr>
      <t>(BETA)</t>
    </r>
  </si>
  <si>
    <r>
      <t xml:space="preserve">FEFUND UNTUK ASURANSI </t>
    </r>
    <r>
      <rPr>
        <b/>
        <i/>
        <sz val="10"/>
        <color theme="0"/>
        <rFont val="Cambria"/>
        <family val="1"/>
      </rPr>
      <t>(BETA)</t>
    </r>
  </si>
  <si>
    <t>BPK</t>
  </si>
  <si>
    <t>CAS / BALI PERSADA KUMALA</t>
  </si>
  <si>
    <t>AREA VI</t>
  </si>
  <si>
    <t>Layanan Digital</t>
  </si>
  <si>
    <t>2016 Up</t>
  </si>
  <si>
    <t>2011 -  2015</t>
  </si>
  <si>
    <t>2006 -  2010</t>
  </si>
  <si>
    <t>x</t>
  </si>
  <si>
    <t>2005 -  Down</t>
  </si>
  <si>
    <t>App Version 4.3 -  Update 04 Maret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</si>
</sst>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Rp&quot;* #,##0_-;\-&quot;Rp&quot;* #,##0_-;_-&quot;Rp&quot;* &quot;-&quot;_-;_-@_-"/>
    <numFmt numFmtId="41" formatCode="_-* #,##0_-;\-* #,##0_-;_-* &quot;-&quot;_-;_-@_-"/>
    <numFmt numFmtId="43" formatCode="_-* #,##0.00_-;\-* #,##0.00_-;_-* &quot;-&quot;??_-;_-@_-"/>
    <numFmt numFmtId="164" formatCode="_(* #,##0_);_(* \(#,##0\);_(* &quot;-&quot;_);_(@_)"/>
    <numFmt numFmtId="165" formatCode="_(* #,##0.00_);_(* \(#,##0.00\);_(* &quot;-&quot;??_);_(@_)"/>
    <numFmt numFmtId="166" formatCode="_(&quot;Rp&quot;* #,##0_);_(&quot;Rp&quot;* \(#,##0\);_(&quot;Rp&quot;* &quot;-&quot;_);_(@_)"/>
    <numFmt numFmtId="167" formatCode="0.000%"/>
    <numFmt numFmtId="168" formatCode="0.0000000%"/>
    <numFmt numFmtId="169" formatCode="0.0000%"/>
    <numFmt numFmtId="170" formatCode="_(* #,##0_);_(* \(#,##0\);_(* &quot;-&quot;??_);_(@_)"/>
    <numFmt numFmtId="171" formatCode="_-* #,##0.00_-;\-* #,##0.00_-;_-* &quot;-&quot;_-;_-@_-"/>
    <numFmt numFmtId="172" formatCode="_([$Rp-421]* #,##0_);_([$Rp-421]* \(#,##0\);_([$Rp-421]* &quot;-&quot;??_);_(@_)"/>
    <numFmt numFmtId="173" formatCode="0.0"/>
    <numFmt numFmtId="174" formatCode="_([$Rp-421]* #,##0_);_([$Rp-421]* \(#,##0\);_([$Rp-421]* &quot;-&quot;_);_(@_)"/>
    <numFmt numFmtId="175" formatCode="&quot;Rp&quot;#,##0"/>
    <numFmt numFmtId="176" formatCode="[$-421]dd\ mmmm\ yyyy;@"/>
    <numFmt numFmtId="177" formatCode="\ @\ * \:"/>
    <numFmt numFmtId="178" formatCode="0.000"/>
    <numFmt numFmtId="179" formatCode="@\ * \:"/>
  </numFmts>
  <fonts count="171">
    <font>
      <sz val="10"/>
      <color theme="1"/>
      <name val="Cambria"/>
      <family val="2"/>
      <charset val="1"/>
    </font>
    <font>
      <sz val="10"/>
      <color theme="1"/>
      <name val="Cambria"/>
      <family val="2"/>
      <charset val="1"/>
    </font>
    <font>
      <sz val="11"/>
      <color theme="1"/>
      <name val="Calibri"/>
      <family val="2"/>
      <charset val="1"/>
      <scheme val="minor"/>
    </font>
    <font>
      <b/>
      <sz val="9"/>
      <color theme="1"/>
      <name val="Cambria"/>
      <family val="1"/>
      <scheme val="major"/>
    </font>
    <font>
      <b/>
      <i/>
      <sz val="9"/>
      <color rgb="FF0000FF"/>
      <name val="Cambria"/>
      <family val="1"/>
      <scheme val="major"/>
    </font>
    <font>
      <b/>
      <i/>
      <sz val="9"/>
      <color theme="1"/>
      <name val="Cambria"/>
      <family val="1"/>
      <scheme val="major"/>
    </font>
    <font>
      <b/>
      <sz val="9"/>
      <color theme="0"/>
      <name val="Cambria"/>
      <family val="1"/>
      <scheme val="major"/>
    </font>
    <font>
      <sz val="11"/>
      <color theme="1"/>
      <name val="Calibri"/>
      <family val="2"/>
      <scheme val="minor"/>
    </font>
    <font>
      <b/>
      <sz val="14"/>
      <color theme="1"/>
      <name val="Cambria"/>
      <family val="1"/>
      <scheme val="major"/>
    </font>
    <font>
      <sz val="8"/>
      <color theme="1"/>
      <name val="Cambria"/>
      <family val="1"/>
      <scheme val="major"/>
    </font>
    <font>
      <b/>
      <sz val="12"/>
      <color rgb="FFFF0000"/>
      <name val="Cambria"/>
      <family val="1"/>
      <scheme val="major"/>
    </font>
    <font>
      <sz val="10"/>
      <name val="Arial"/>
      <family val="2"/>
    </font>
    <font>
      <b/>
      <sz val="10"/>
      <name val="Arial"/>
      <family val="2"/>
    </font>
    <font>
      <b/>
      <sz val="12"/>
      <name val="Arial"/>
      <family val="2"/>
    </font>
    <font>
      <sz val="10"/>
      <color theme="1"/>
      <name val="Arial"/>
      <family val="2"/>
    </font>
    <font>
      <sz val="11"/>
      <color theme="1"/>
      <name val="Arial"/>
      <family val="2"/>
    </font>
    <font>
      <b/>
      <sz val="11"/>
      <color theme="1"/>
      <name val="Arial"/>
      <family val="2"/>
    </font>
    <font>
      <sz val="10"/>
      <color theme="0"/>
      <name val="Arial"/>
      <family val="2"/>
    </font>
    <font>
      <sz val="8"/>
      <name val="Arial"/>
      <family val="2"/>
    </font>
    <font>
      <b/>
      <sz val="10"/>
      <color theme="0"/>
      <name val="Arial"/>
      <family val="2"/>
    </font>
    <font>
      <b/>
      <sz val="9"/>
      <name val="Arial"/>
      <family val="2"/>
    </font>
    <font>
      <sz val="10"/>
      <color theme="1"/>
      <name val="Bradley Hand ITC"/>
      <family val="4"/>
    </font>
    <font>
      <b/>
      <i/>
      <sz val="10"/>
      <name val="Arial"/>
      <family val="2"/>
    </font>
    <font>
      <b/>
      <i/>
      <sz val="12"/>
      <name val="Arial"/>
      <family val="2"/>
    </font>
    <font>
      <b/>
      <i/>
      <sz val="14"/>
      <name val="Bradley Hand ITC"/>
      <family val="4"/>
    </font>
    <font>
      <b/>
      <sz val="10"/>
      <name val="Times New Roman"/>
      <family val="1"/>
    </font>
    <font>
      <sz val="8"/>
      <color theme="1"/>
      <name val="Bradley Hand ITC"/>
      <family val="4"/>
    </font>
    <font>
      <sz val="11"/>
      <name val="Arial"/>
      <family val="2"/>
    </font>
    <font>
      <b/>
      <sz val="11"/>
      <name val="Arial"/>
      <family val="2"/>
    </font>
    <font>
      <b/>
      <i/>
      <sz val="14"/>
      <color theme="1"/>
      <name val="Bradley Hand ITC"/>
      <family val="4"/>
    </font>
    <font>
      <b/>
      <sz val="14"/>
      <name val="Arial"/>
      <family val="2"/>
    </font>
    <font>
      <sz val="10"/>
      <name val="Cambria"/>
      <family val="2"/>
      <charset val="1"/>
    </font>
    <font>
      <sz val="10"/>
      <color theme="0"/>
      <name val="Cambria"/>
      <family val="2"/>
      <charset val="1"/>
    </font>
    <font>
      <sz val="14"/>
      <color theme="1"/>
      <name val="Cambria"/>
      <family val="2"/>
      <charset val="1"/>
    </font>
    <font>
      <b/>
      <sz val="14"/>
      <color theme="1"/>
      <name val="Cambria"/>
      <family val="1"/>
    </font>
    <font>
      <b/>
      <sz val="18"/>
      <color theme="1"/>
      <name val="Cambria"/>
      <family val="1"/>
    </font>
    <font>
      <b/>
      <sz val="28"/>
      <name val="Arial"/>
      <family val="2"/>
    </font>
    <font>
      <b/>
      <sz val="13"/>
      <color theme="1"/>
      <name val="Cambria"/>
      <family val="1"/>
    </font>
    <font>
      <sz val="11"/>
      <color theme="1"/>
      <name val="Cambria"/>
      <family val="1"/>
    </font>
    <font>
      <sz val="10"/>
      <name val="Arial"/>
      <family val="2"/>
    </font>
    <font>
      <sz val="10"/>
      <color theme="1"/>
      <name val="Cambria"/>
      <family val="1"/>
    </font>
    <font>
      <b/>
      <sz val="10"/>
      <color theme="1"/>
      <name val="Cambria"/>
      <family val="1"/>
    </font>
    <font>
      <b/>
      <sz val="48"/>
      <name val="Arial"/>
      <family val="2"/>
    </font>
    <font>
      <b/>
      <sz val="48"/>
      <name val="Cambria"/>
      <family val="1"/>
    </font>
    <font>
      <sz val="14"/>
      <color theme="1"/>
      <name val="Cambria"/>
      <family val="1"/>
    </font>
    <font>
      <sz val="10"/>
      <name val="Cambria"/>
      <family val="1"/>
    </font>
    <font>
      <sz val="10"/>
      <color rgb="FFFF0000"/>
      <name val="Cambria"/>
      <family val="1"/>
    </font>
    <font>
      <b/>
      <sz val="10"/>
      <name val="Cambria"/>
      <family val="1"/>
    </font>
    <font>
      <u/>
      <sz val="10"/>
      <color theme="10"/>
      <name val="Cambria"/>
      <family val="2"/>
      <charset val="1"/>
    </font>
    <font>
      <u/>
      <sz val="14"/>
      <color theme="10"/>
      <name val="Cambria"/>
      <family val="2"/>
      <charset val="1"/>
    </font>
    <font>
      <b/>
      <sz val="9"/>
      <color theme="1"/>
      <name val="Cambria"/>
      <family val="1"/>
    </font>
    <font>
      <b/>
      <sz val="14"/>
      <name val="Aharoni"/>
      <charset val="177"/>
    </font>
    <font>
      <sz val="8"/>
      <name val="Bradley Hand ITC"/>
      <family val="4"/>
    </font>
    <font>
      <sz val="10"/>
      <name val="Bradley Hand ITC"/>
      <family val="4"/>
    </font>
    <font>
      <sz val="10"/>
      <color rgb="FFFF0000"/>
      <name val="Cambria"/>
      <family val="2"/>
      <charset val="1"/>
    </font>
    <font>
      <sz val="10"/>
      <color rgb="FFFF0000"/>
      <name val="Arial"/>
      <family val="2"/>
    </font>
    <font>
      <b/>
      <sz val="8"/>
      <color rgb="FFFF0000"/>
      <name val="Cambria"/>
      <family val="1"/>
    </font>
    <font>
      <sz val="11"/>
      <color rgb="FFFF0000"/>
      <name val="Arial"/>
      <family val="2"/>
    </font>
    <font>
      <sz val="9"/>
      <name val="Arial"/>
      <family val="2"/>
    </font>
    <font>
      <sz val="10"/>
      <color rgb="FF000000"/>
      <name val="Times New Roman"/>
      <family val="1"/>
    </font>
    <font>
      <sz val="9"/>
      <name val="Arial"/>
      <family val="2"/>
    </font>
    <font>
      <b/>
      <sz val="9"/>
      <name val="Arial"/>
      <family val="2"/>
    </font>
    <font>
      <i/>
      <sz val="9"/>
      <name val="Arial"/>
      <family val="2"/>
    </font>
    <font>
      <b/>
      <sz val="9"/>
      <color rgb="FF000000"/>
      <name val="Arial"/>
      <family val="2"/>
    </font>
    <font>
      <sz val="10"/>
      <color rgb="FF000000"/>
      <name val="Times New Roman"/>
      <family val="1"/>
    </font>
    <font>
      <b/>
      <sz val="12.5"/>
      <name val="Times New Roman"/>
      <family val="1"/>
    </font>
    <font>
      <b/>
      <sz val="12.5"/>
      <color rgb="FF494949"/>
      <name val="Times New Roman"/>
      <family val="1"/>
    </font>
    <font>
      <b/>
      <sz val="12.5"/>
      <color rgb="FF2A2A2B"/>
      <name val="Times New Roman"/>
      <family val="1"/>
    </font>
    <font>
      <b/>
      <sz val="12.5"/>
      <color rgb="FF59595B"/>
      <name val="Times New Roman"/>
      <family val="1"/>
    </font>
    <font>
      <b/>
      <i/>
      <sz val="11"/>
      <color rgb="FF494949"/>
      <name val="Arial"/>
      <family val="2"/>
    </font>
    <font>
      <b/>
      <sz val="12.5"/>
      <color rgb="FF38383B"/>
      <name val="Times New Roman"/>
      <family val="1"/>
    </font>
    <font>
      <b/>
      <sz val="12"/>
      <color rgb="FF494949"/>
      <name val="Arial"/>
      <family val="2"/>
    </font>
    <font>
      <b/>
      <sz val="13.5"/>
      <color rgb="FF494949"/>
      <name val="Courier New"/>
      <family val="2"/>
    </font>
    <font>
      <sz val="12.5"/>
      <name val="Times New Roman"/>
      <family val="1"/>
    </font>
    <font>
      <sz val="12.5"/>
      <color rgb="FF494949"/>
      <name val="Times New Roman"/>
      <family val="1"/>
    </font>
    <font>
      <sz val="12.5"/>
      <color rgb="FF59595B"/>
      <name val="Times New Roman"/>
      <family val="1"/>
    </font>
    <font>
      <sz val="12.5"/>
      <color rgb="FF2A2A2B"/>
      <name val="Times New Roman"/>
      <family val="1"/>
    </font>
    <font>
      <sz val="12.5"/>
      <color rgb="FF59595B"/>
      <name val="Times New Roman"/>
      <family val="2"/>
    </font>
    <font>
      <sz val="12.5"/>
      <color rgb="FF828283"/>
      <name val="Times New Roman"/>
      <family val="1"/>
    </font>
    <font>
      <sz val="12.5"/>
      <color rgb="FF38383B"/>
      <name val="Times New Roman"/>
      <family val="1"/>
    </font>
    <font>
      <sz val="12.5"/>
      <color rgb="FF959597"/>
      <name val="Times New Roman"/>
      <family val="1"/>
    </font>
    <font>
      <sz val="12.5"/>
      <color rgb="FF6D6D6E"/>
      <name val="Times New Roman"/>
      <family val="2"/>
    </font>
    <font>
      <sz val="12.5"/>
      <color rgb="FF494949"/>
      <name val="Times New Roman"/>
      <family val="2"/>
    </font>
    <font>
      <b/>
      <sz val="12"/>
      <color rgb="FF59595B"/>
      <name val="Arial"/>
      <family val="2"/>
    </font>
    <font>
      <b/>
      <sz val="12.5"/>
      <color rgb="FF494949"/>
      <name val="Times New Roman"/>
      <family val="2"/>
    </font>
    <font>
      <i/>
      <sz val="13"/>
      <color rgb="FF59595B"/>
      <name val="Times New Roman"/>
      <family val="1"/>
    </font>
    <font>
      <i/>
      <sz val="13"/>
      <color rgb="FF38383B"/>
      <name val="Times New Roman"/>
      <family val="1"/>
    </font>
    <font>
      <i/>
      <sz val="13"/>
      <color rgb="FF494949"/>
      <name val="Times New Roman"/>
      <family val="1"/>
    </font>
    <font>
      <i/>
      <sz val="13"/>
      <color rgb="FF828283"/>
      <name val="Times New Roman"/>
      <family val="1"/>
    </font>
    <font>
      <i/>
      <sz val="13"/>
      <color rgb="FF6D6D6E"/>
      <name val="Times New Roman"/>
      <family val="1"/>
    </font>
    <font>
      <i/>
      <sz val="10"/>
      <name val="Arial"/>
      <family val="2"/>
    </font>
    <font>
      <b/>
      <u/>
      <sz val="12"/>
      <name val="Arial"/>
      <family val="2"/>
    </font>
    <font>
      <b/>
      <sz val="10"/>
      <color rgb="FFFF0000"/>
      <name val="Arial"/>
      <family val="2"/>
    </font>
    <font>
      <b/>
      <sz val="10"/>
      <color theme="1"/>
      <name val="Arial"/>
      <family val="2"/>
    </font>
    <font>
      <b/>
      <sz val="10"/>
      <color theme="1"/>
      <name val="Times New Roman"/>
      <family val="1"/>
    </font>
    <font>
      <b/>
      <i/>
      <sz val="10"/>
      <color theme="1"/>
      <name val="Arial"/>
      <family val="2"/>
    </font>
    <font>
      <b/>
      <i/>
      <sz val="12"/>
      <color theme="1"/>
      <name val="Arial"/>
      <family val="2"/>
    </font>
    <font>
      <sz val="12"/>
      <color theme="1"/>
      <name val="Arial"/>
      <family val="2"/>
    </font>
    <font>
      <b/>
      <i/>
      <sz val="10"/>
      <color theme="0"/>
      <name val="Arial"/>
      <family val="2"/>
    </font>
    <font>
      <b/>
      <i/>
      <sz val="14"/>
      <color indexed="63"/>
      <name val="Bradley Hand ITC"/>
      <family val="4"/>
    </font>
    <font>
      <sz val="10"/>
      <color indexed="63"/>
      <name val="Arial"/>
      <family val="2"/>
    </font>
    <font>
      <sz val="8"/>
      <color indexed="63"/>
      <name val="Bradley Hand ITC"/>
      <family val="4"/>
    </font>
    <font>
      <sz val="10"/>
      <color indexed="63"/>
      <name val="Bradley Hand ITC"/>
      <family val="4"/>
    </font>
    <font>
      <b/>
      <sz val="10"/>
      <color theme="0"/>
      <name val="Times New Roman"/>
      <family val="1"/>
    </font>
    <font>
      <b/>
      <sz val="11"/>
      <color theme="0"/>
      <name val="Arial"/>
      <family val="2"/>
    </font>
    <font>
      <sz val="11"/>
      <color theme="0"/>
      <name val="Arial"/>
      <family val="2"/>
    </font>
    <font>
      <b/>
      <i/>
      <sz val="14"/>
      <color theme="0"/>
      <name val="Bradley Hand ITC"/>
      <family val="4"/>
    </font>
    <font>
      <sz val="14"/>
      <color theme="0"/>
      <name val="Arial"/>
      <family val="2"/>
    </font>
    <font>
      <sz val="14"/>
      <color indexed="63"/>
      <name val="Arial"/>
      <family val="2"/>
    </font>
    <font>
      <b/>
      <sz val="11"/>
      <color indexed="63"/>
      <name val="Arial"/>
      <family val="2"/>
    </font>
    <font>
      <sz val="11"/>
      <color indexed="63"/>
      <name val="Arial"/>
      <family val="2"/>
    </font>
    <font>
      <sz val="12.5"/>
      <name val="Arial"/>
      <family val="2"/>
    </font>
    <font>
      <b/>
      <u/>
      <sz val="10"/>
      <color rgb="FFFF0000"/>
      <name val="Cambria"/>
      <family val="1"/>
    </font>
    <font>
      <sz val="9"/>
      <color indexed="81"/>
      <name val="Tahoma"/>
      <family val="2"/>
    </font>
    <font>
      <b/>
      <sz val="9"/>
      <color indexed="81"/>
      <name val="Tahoma"/>
      <family val="2"/>
    </font>
    <font>
      <b/>
      <sz val="24"/>
      <color theme="1"/>
      <name val="Cambria"/>
      <family val="1"/>
    </font>
    <font>
      <b/>
      <sz val="14"/>
      <name val="Calibri"/>
      <family val="2"/>
    </font>
    <font>
      <b/>
      <i/>
      <sz val="11"/>
      <name val="Bradley Hand ITC"/>
      <family val="4"/>
    </font>
    <font>
      <b/>
      <i/>
      <sz val="14"/>
      <color rgb="FFFF0000"/>
      <name val="Bradley Hand ITC"/>
      <family val="4"/>
    </font>
    <font>
      <b/>
      <sz val="8"/>
      <color rgb="FFFF0000"/>
      <name val="Arial"/>
      <family val="2"/>
    </font>
    <font>
      <b/>
      <i/>
      <sz val="10"/>
      <color rgb="FFFF0000"/>
      <name val="Arial"/>
      <family val="2"/>
    </font>
    <font>
      <b/>
      <i/>
      <sz val="12"/>
      <color rgb="FFFF0000"/>
      <name val="Arial"/>
      <family val="2"/>
    </font>
    <font>
      <b/>
      <sz val="10"/>
      <color rgb="FFFF0000"/>
      <name val="Cambria"/>
      <family val="1"/>
    </font>
    <font>
      <b/>
      <sz val="10"/>
      <color theme="0"/>
      <name val="Cambria"/>
      <family val="1"/>
    </font>
    <font>
      <sz val="10"/>
      <color theme="0"/>
      <name val="Cambria"/>
      <family val="1"/>
    </font>
    <font>
      <b/>
      <sz val="12"/>
      <color theme="1"/>
      <name val="Cambria"/>
      <family val="1"/>
    </font>
    <font>
      <b/>
      <u/>
      <sz val="20"/>
      <color rgb="FFFF0000"/>
      <name val="Arial Black"/>
      <family val="2"/>
    </font>
    <font>
      <b/>
      <sz val="26"/>
      <color theme="1"/>
      <name val="Cambria"/>
      <family val="1"/>
    </font>
    <font>
      <b/>
      <sz val="18"/>
      <color theme="1"/>
      <name val="Arial Black"/>
      <family val="2"/>
    </font>
    <font>
      <b/>
      <i/>
      <sz val="12"/>
      <color theme="3" tint="-0.249977111117893"/>
      <name val="Cambria"/>
      <family val="1"/>
    </font>
    <font>
      <b/>
      <sz val="11"/>
      <color theme="1"/>
      <name val="Cambria"/>
      <family val="1"/>
    </font>
    <font>
      <b/>
      <i/>
      <sz val="12"/>
      <color rgb="FF002060"/>
      <name val="Broadway"/>
      <family val="5"/>
    </font>
    <font>
      <sz val="11"/>
      <color rgb="FF000000"/>
      <name val="Calibri"/>
      <family val="2"/>
    </font>
    <font>
      <b/>
      <sz val="20"/>
      <color rgb="FF000000"/>
      <name val="Calibri"/>
      <family val="2"/>
    </font>
    <font>
      <b/>
      <sz val="11"/>
      <color rgb="FF000000"/>
      <name val="Calibri"/>
      <family val="2"/>
    </font>
    <font>
      <b/>
      <sz val="16"/>
      <color rgb="FF000000"/>
      <name val="Calibri"/>
      <family val="2"/>
    </font>
    <font>
      <sz val="11"/>
      <color theme="0"/>
      <name val="Calibri"/>
      <family val="2"/>
    </font>
    <font>
      <sz val="11"/>
      <name val="Calibri"/>
      <family val="2"/>
    </font>
    <font>
      <i/>
      <sz val="11"/>
      <color theme="4"/>
      <name val="Calibri"/>
      <family val="2"/>
    </font>
    <font>
      <b/>
      <sz val="11"/>
      <color theme="0"/>
      <name val="Calibri"/>
      <family val="2"/>
    </font>
    <font>
      <b/>
      <i/>
      <sz val="11"/>
      <color theme="0"/>
      <name val="Calibri"/>
      <family val="2"/>
    </font>
    <font>
      <sz val="15"/>
      <color rgb="FF040C28"/>
      <name val="Arial"/>
      <family val="2"/>
    </font>
    <font>
      <sz val="11"/>
      <color rgb="FFFF0000"/>
      <name val="Calibri"/>
      <family val="2"/>
    </font>
    <font>
      <b/>
      <sz val="11"/>
      <name val="Calibri"/>
      <family val="2"/>
    </font>
    <font>
      <b/>
      <u/>
      <sz val="9"/>
      <name val="Calibri"/>
      <family val="2"/>
    </font>
    <font>
      <b/>
      <sz val="48"/>
      <color theme="0"/>
      <name val="Cambria"/>
      <family val="1"/>
    </font>
    <font>
      <b/>
      <i/>
      <sz val="9"/>
      <color theme="0"/>
      <name val="Cambria"/>
      <family val="1"/>
    </font>
    <font>
      <i/>
      <sz val="9"/>
      <color theme="0"/>
      <name val="Cambria"/>
      <family val="1"/>
    </font>
    <font>
      <b/>
      <sz val="18"/>
      <color theme="0"/>
      <name val="Cambria"/>
      <family val="1"/>
    </font>
    <font>
      <sz val="15"/>
      <color theme="0"/>
      <name val="Times New Roman"/>
      <family val="1"/>
    </font>
    <font>
      <sz val="18"/>
      <color theme="0"/>
      <name val="Times New Roman"/>
      <family val="1"/>
    </font>
    <font>
      <b/>
      <sz val="18"/>
      <color theme="0"/>
      <name val="Arial"/>
      <family val="2"/>
    </font>
    <font>
      <sz val="15"/>
      <color theme="0"/>
      <name val="Cambria"/>
      <family val="2"/>
      <charset val="1"/>
    </font>
    <font>
      <sz val="18"/>
      <color theme="0"/>
      <name val="Cambria"/>
      <family val="2"/>
      <charset val="1"/>
    </font>
    <font>
      <i/>
      <u/>
      <sz val="10"/>
      <color theme="0"/>
      <name val="Cambria"/>
      <family val="1"/>
    </font>
    <font>
      <b/>
      <sz val="30"/>
      <color theme="0"/>
      <name val="Cambria"/>
      <family val="1"/>
    </font>
    <font>
      <b/>
      <sz val="20"/>
      <color theme="0"/>
      <name val="Arial"/>
      <family val="2"/>
    </font>
    <font>
      <b/>
      <sz val="9"/>
      <color theme="0"/>
      <name val="Cambria"/>
      <family val="1"/>
    </font>
    <font>
      <b/>
      <sz val="20"/>
      <color theme="0"/>
      <name val="Cambria"/>
      <family val="1"/>
    </font>
    <font>
      <b/>
      <i/>
      <sz val="10"/>
      <color theme="0"/>
      <name val="Cambria"/>
      <family val="1"/>
    </font>
    <font>
      <sz val="26"/>
      <color theme="0"/>
      <name val="Aharoni"/>
      <charset val="177"/>
    </font>
    <font>
      <sz val="26"/>
      <color theme="0"/>
      <name val="Cambria"/>
      <family val="1"/>
    </font>
    <font>
      <sz val="16"/>
      <color theme="0"/>
      <name val="Times New Roman"/>
      <family val="1"/>
    </font>
    <font>
      <b/>
      <sz val="22"/>
      <color theme="1"/>
      <name val="Cambria"/>
      <family val="1"/>
    </font>
    <font>
      <b/>
      <sz val="9"/>
      <color theme="0"/>
      <name val="Cambria"/>
      <family val="2"/>
      <charset val="1"/>
    </font>
    <font>
      <b/>
      <i/>
      <u/>
      <sz val="10"/>
      <color theme="0"/>
      <name val="Cambria"/>
      <family val="2"/>
      <charset val="1"/>
    </font>
    <font>
      <b/>
      <sz val="10"/>
      <color theme="0"/>
      <name val="Cambria"/>
      <family val="2"/>
      <charset val="1"/>
    </font>
    <font>
      <b/>
      <i/>
      <sz val="11"/>
      <color theme="1"/>
      <name val="Bradley Hand ITC"/>
      <family val="4"/>
    </font>
    <font>
      <sz val="8"/>
      <color rgb="FFFF0000"/>
      <name val="Arial"/>
      <family val="2"/>
    </font>
    <font>
      <b/>
      <sz val="10"/>
      <color rgb="FFFF0000"/>
      <name val="Arial Black"/>
      <family val="2"/>
    </font>
    <font>
      <i/>
      <sz val="10"/>
      <color rgb="FFFF0000"/>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indexed="22"/>
        <bgColor indexed="64"/>
      </patternFill>
    </fill>
    <fill>
      <patternFill patternType="solid">
        <fgColor rgb="FF00B050"/>
        <bgColor indexed="64"/>
      </patternFill>
    </fill>
    <fill>
      <patternFill patternType="solid">
        <fgColor rgb="FFFF0000"/>
        <bgColor indexed="64"/>
      </patternFill>
    </fill>
    <fill>
      <patternFill patternType="solid">
        <fgColor indexed="47"/>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1"/>
        <bgColor indexed="64"/>
      </patternFill>
    </fill>
    <fill>
      <patternFill patternType="solid">
        <fgColor rgb="FFD9D9D9"/>
      </patternFill>
    </fill>
    <fill>
      <patternFill patternType="solid">
        <fgColor theme="0" tint="-0.249977111117893"/>
        <bgColor indexed="64"/>
      </patternFill>
    </fill>
    <fill>
      <patternFill patternType="solid">
        <fgColor theme="6"/>
        <bgColor indexed="64"/>
      </patternFill>
    </fill>
    <fill>
      <gradientFill degree="270">
        <stop position="0">
          <color theme="0"/>
        </stop>
        <stop position="1">
          <color theme="4"/>
        </stop>
      </gradientFill>
    </fill>
    <fill>
      <patternFill patternType="solid">
        <fgColor rgb="FFFFFFFF"/>
        <bgColor rgb="FFFFFFFF"/>
      </patternFill>
    </fill>
  </fills>
  <borders count="206">
    <border>
      <left/>
      <right/>
      <top/>
      <bottom/>
      <diagonal/>
    </border>
    <border>
      <left/>
      <right style="thin">
        <color indexed="64"/>
      </right>
      <top style="thick">
        <color indexed="64"/>
      </top>
      <bottom style="thick">
        <color auto="1"/>
      </bottom>
      <diagonal/>
    </border>
    <border>
      <left style="thick">
        <color indexed="64"/>
      </left>
      <right/>
      <top style="thick">
        <color indexed="64"/>
      </top>
      <bottom style="thick">
        <color indexed="64"/>
      </bottom>
      <diagonal/>
    </border>
    <border>
      <left style="thin">
        <color auto="1"/>
      </left>
      <right style="thick">
        <color auto="1"/>
      </right>
      <top style="dotted">
        <color auto="1"/>
      </top>
      <bottom style="thick">
        <color auto="1"/>
      </bottom>
      <diagonal/>
    </border>
    <border>
      <left style="thin">
        <color auto="1"/>
      </left>
      <right style="thick">
        <color auto="1"/>
      </right>
      <top style="dotted">
        <color auto="1"/>
      </top>
      <bottom style="dotted">
        <color auto="1"/>
      </bottom>
      <diagonal/>
    </border>
    <border>
      <left/>
      <right style="thick">
        <color auto="1"/>
      </right>
      <top style="thick">
        <color auto="1"/>
      </top>
      <bottom style="thick">
        <color auto="1"/>
      </bottom>
      <diagonal/>
    </border>
    <border>
      <left/>
      <right/>
      <top style="thick">
        <color indexed="64"/>
      </top>
      <bottom style="thick">
        <color indexed="64"/>
      </bottom>
      <diagonal/>
    </border>
    <border>
      <left style="thin">
        <color indexed="64"/>
      </left>
      <right style="thick">
        <color indexed="64"/>
      </right>
      <top/>
      <bottom style="thick">
        <color indexed="64"/>
      </bottom>
      <diagonal/>
    </border>
    <border>
      <left style="thin">
        <color indexed="64"/>
      </left>
      <right/>
      <top/>
      <bottom style="thick">
        <color indexed="64"/>
      </bottom>
      <diagonal/>
    </border>
    <border>
      <left style="thin">
        <color auto="1"/>
      </left>
      <right/>
      <top style="dotted">
        <color auto="1"/>
      </top>
      <bottom style="thick">
        <color auto="1"/>
      </bottom>
      <diagonal/>
    </border>
    <border>
      <left style="thin">
        <color auto="1"/>
      </left>
      <right style="thin">
        <color auto="1"/>
      </right>
      <top style="dotted">
        <color auto="1"/>
      </top>
      <bottom style="thick">
        <color auto="1"/>
      </bottom>
      <diagonal/>
    </border>
    <border>
      <left style="thick">
        <color auto="1"/>
      </left>
      <right style="thin">
        <color auto="1"/>
      </right>
      <top style="dotted">
        <color auto="1"/>
      </top>
      <bottom style="thick">
        <color auto="1"/>
      </bottom>
      <diagonal/>
    </border>
    <border>
      <left style="thin">
        <color indexed="64"/>
      </left>
      <right style="thin">
        <color indexed="64"/>
      </right>
      <top style="thin">
        <color indexed="64"/>
      </top>
      <bottom style="thin">
        <color indexed="64"/>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ck">
        <color auto="1"/>
      </left>
      <right style="thin">
        <color auto="1"/>
      </right>
      <top style="dotted">
        <color auto="1"/>
      </top>
      <bottom style="dotted">
        <color auto="1"/>
      </bottom>
      <diagonal/>
    </border>
    <border>
      <left/>
      <right/>
      <top style="dotted">
        <color auto="1"/>
      </top>
      <bottom style="dotted">
        <color auto="1"/>
      </bottom>
      <diagonal/>
    </border>
    <border>
      <left style="thin">
        <color auto="1"/>
      </left>
      <right style="thick">
        <color auto="1"/>
      </right>
      <top style="thick">
        <color auto="1"/>
      </top>
      <bottom style="dotted">
        <color auto="1"/>
      </bottom>
      <diagonal/>
    </border>
    <border>
      <left style="thin">
        <color auto="1"/>
      </left>
      <right/>
      <top style="thick">
        <color auto="1"/>
      </top>
      <bottom style="dotted">
        <color auto="1"/>
      </bottom>
      <diagonal/>
    </border>
    <border>
      <left style="thin">
        <color auto="1"/>
      </left>
      <right style="thin">
        <color auto="1"/>
      </right>
      <top style="thick">
        <color auto="1"/>
      </top>
      <bottom style="dotted">
        <color auto="1"/>
      </bottom>
      <diagonal/>
    </border>
    <border>
      <left style="thick">
        <color auto="1"/>
      </left>
      <right style="thin">
        <color auto="1"/>
      </right>
      <top style="thick">
        <color auto="1"/>
      </top>
      <bottom style="dotted">
        <color auto="1"/>
      </bottom>
      <diagonal/>
    </border>
    <border>
      <left style="thin">
        <color auto="1"/>
      </left>
      <right style="thin">
        <color auto="1"/>
      </right>
      <top/>
      <bottom style="thick">
        <color auto="1"/>
      </bottom>
      <diagonal/>
    </border>
    <border>
      <left/>
      <right/>
      <top/>
      <bottom style="thick">
        <color indexed="64"/>
      </bottom>
      <diagonal/>
    </border>
    <border>
      <left style="thick">
        <color indexed="64"/>
      </left>
      <right style="thin">
        <color indexed="64"/>
      </right>
      <top/>
      <bottom style="thick">
        <color indexed="64"/>
      </bottom>
      <diagonal/>
    </border>
    <border>
      <left/>
      <right style="thick">
        <color auto="1"/>
      </right>
      <top style="dotted">
        <color auto="1"/>
      </top>
      <bottom style="thick">
        <color auto="1"/>
      </bottom>
      <diagonal/>
    </border>
    <border>
      <left style="thick">
        <color auto="1"/>
      </left>
      <right style="thick">
        <color auto="1"/>
      </right>
      <top style="dotted">
        <color auto="1"/>
      </top>
      <bottom style="thick">
        <color auto="1"/>
      </bottom>
      <diagonal/>
    </border>
    <border>
      <left/>
      <right style="thick">
        <color auto="1"/>
      </right>
      <top style="dotted">
        <color auto="1"/>
      </top>
      <bottom style="dotted">
        <color auto="1"/>
      </bottom>
      <diagonal/>
    </border>
    <border>
      <left style="thick">
        <color auto="1"/>
      </left>
      <right style="thick">
        <color auto="1"/>
      </right>
      <top style="dotted">
        <color auto="1"/>
      </top>
      <bottom style="dotted">
        <color auto="1"/>
      </bottom>
      <diagonal/>
    </border>
    <border>
      <left style="thin">
        <color indexed="64"/>
      </left>
      <right/>
      <top style="thin">
        <color indexed="64"/>
      </top>
      <bottom style="thin">
        <color indexed="64"/>
      </bottom>
      <diagonal/>
    </border>
    <border>
      <left/>
      <right style="thick">
        <color auto="1"/>
      </right>
      <top style="thick">
        <color auto="1"/>
      </top>
      <bottom style="dotted">
        <color auto="1"/>
      </bottom>
      <diagonal/>
    </border>
    <border>
      <left style="thick">
        <color auto="1"/>
      </left>
      <right style="thick">
        <color auto="1"/>
      </right>
      <top style="thick">
        <color auto="1"/>
      </top>
      <bottom style="dotted">
        <color auto="1"/>
      </bottom>
      <diagonal/>
    </border>
    <border>
      <left/>
      <right/>
      <top style="thick">
        <color indexed="64"/>
      </top>
      <bottom/>
      <diagonal/>
    </border>
    <border>
      <left style="thick">
        <color auto="1"/>
      </left>
      <right/>
      <top style="dotted">
        <color auto="1"/>
      </top>
      <bottom style="dotted">
        <color auto="1"/>
      </bottom>
      <diagonal/>
    </border>
    <border>
      <left style="thick">
        <color auto="1"/>
      </left>
      <right/>
      <top style="thick">
        <color auto="1"/>
      </top>
      <bottom style="dotted">
        <color auto="1"/>
      </bottom>
      <diagonal/>
    </border>
    <border>
      <left style="thick">
        <color auto="1"/>
      </left>
      <right/>
      <top style="dotted">
        <color auto="1"/>
      </top>
      <bottom style="thick">
        <color auto="1"/>
      </bottom>
      <diagonal/>
    </border>
    <border>
      <left style="thin">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diagonal/>
    </border>
    <border>
      <left/>
      <right/>
      <top style="dashed">
        <color auto="1"/>
      </top>
      <bottom style="dashed">
        <color auto="1"/>
      </bottom>
      <diagonal/>
    </border>
    <border>
      <left/>
      <right/>
      <top/>
      <bottom style="dashed">
        <color auto="1"/>
      </bottom>
      <diagonal/>
    </border>
    <border>
      <left style="dashed">
        <color auto="1"/>
      </left>
      <right/>
      <top style="dashed">
        <color auto="1"/>
      </top>
      <bottom/>
      <diagonal/>
    </border>
    <border>
      <left style="dashed">
        <color auto="1"/>
      </left>
      <right/>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right style="thin">
        <color indexed="64"/>
      </right>
      <top style="thin">
        <color indexed="64"/>
      </top>
      <bottom style="thin">
        <color indexed="64"/>
      </bottom>
      <diagonal/>
    </border>
    <border>
      <left/>
      <right/>
      <top/>
      <bottom style="mediumDashed">
        <color auto="1"/>
      </bottom>
      <diagonal/>
    </border>
    <border>
      <left/>
      <right/>
      <top style="medium">
        <color auto="1"/>
      </top>
      <bottom/>
      <diagonal/>
    </border>
    <border>
      <left/>
      <right/>
      <top/>
      <bottom style="medium">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thin">
        <color auto="1"/>
      </right>
      <top/>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style="thin">
        <color auto="1"/>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thin">
        <color rgb="FF000000"/>
      </top>
      <bottom/>
      <diagonal/>
    </border>
    <border>
      <left/>
      <right style="thin">
        <color auto="1"/>
      </right>
      <top/>
      <bottom style="thin">
        <color rgb="FF000000"/>
      </bottom>
      <diagonal/>
    </border>
    <border>
      <left/>
      <right/>
      <top style="thin">
        <color rgb="FF000000"/>
      </top>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double">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00000"/>
      </right>
      <top style="double">
        <color rgb="FF000000"/>
      </top>
      <bottom/>
      <diagonal/>
    </border>
    <border>
      <left style="double">
        <color rgb="FF000000"/>
      </left>
      <right style="thin">
        <color rgb="FF000000"/>
      </right>
      <top/>
      <bottom/>
      <diagonal/>
    </border>
    <border>
      <left/>
      <right style="double">
        <color rgb="FF000000"/>
      </right>
      <top/>
      <bottom/>
      <diagonal/>
    </border>
    <border>
      <left style="double">
        <color rgb="FF000000"/>
      </left>
      <right style="thin">
        <color rgb="FF000000"/>
      </right>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diagonal/>
    </border>
    <border>
      <left/>
      <right style="double">
        <color rgb="FF000000"/>
      </right>
      <top style="thin">
        <color rgb="FF000000"/>
      </top>
      <bottom style="thin">
        <color rgb="FF000000"/>
      </bottom>
      <diagonal/>
    </border>
    <border>
      <left style="double">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right style="double">
        <color rgb="FF000000"/>
      </right>
      <top style="thin">
        <color rgb="FF000000"/>
      </top>
      <bottom style="double">
        <color rgb="FF000000"/>
      </bottom>
      <diagonal/>
    </border>
    <border>
      <left style="double">
        <color rgb="FF000000"/>
      </left>
      <right/>
      <top style="double">
        <color rgb="FF000000"/>
      </top>
      <bottom/>
      <diagonal/>
    </border>
    <border>
      <left style="double">
        <color rgb="FF000000"/>
      </left>
      <right/>
      <top/>
      <bottom/>
      <diagonal/>
    </border>
    <border>
      <left style="double">
        <color rgb="FF000000"/>
      </left>
      <right/>
      <top/>
      <bottom style="thin">
        <color rgb="FF000000"/>
      </bottom>
      <diagonal/>
    </border>
    <border>
      <left style="double">
        <color rgb="FF000000"/>
      </left>
      <right/>
      <top style="thin">
        <color rgb="FF000000"/>
      </top>
      <bottom/>
      <diagonal/>
    </border>
    <border>
      <left style="double">
        <color rgb="FF000000"/>
      </left>
      <right/>
      <top/>
      <bottom style="double">
        <color rgb="FF000000"/>
      </bottom>
      <diagonal/>
    </border>
    <border>
      <left/>
      <right style="thin">
        <color rgb="FF000000"/>
      </right>
      <top/>
      <bottom style="double">
        <color rgb="FF000000"/>
      </bottom>
      <diagonal/>
    </border>
    <border>
      <left style="thin">
        <color auto="1"/>
      </left>
      <right style="thin">
        <color auto="1"/>
      </right>
      <top style="thin">
        <color rgb="FF000000"/>
      </top>
      <bottom style="double">
        <color rgb="FF000000"/>
      </bottom>
      <diagonal/>
    </border>
    <border>
      <left/>
      <right/>
      <top style="thin">
        <color rgb="FF000000"/>
      </top>
      <bottom style="double">
        <color rgb="FF000000"/>
      </bottom>
      <diagonal/>
    </border>
    <border>
      <left style="thin">
        <color rgb="FF000000"/>
      </left>
      <right style="double">
        <color rgb="FF000000"/>
      </right>
      <top style="double">
        <color rgb="FF000000"/>
      </top>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thin">
        <color auto="1"/>
      </right>
      <top style="thin">
        <color auto="1"/>
      </top>
      <bottom style="double">
        <color auto="1"/>
      </bottom>
      <diagonal/>
    </border>
    <border>
      <left/>
      <right style="double">
        <color auto="1"/>
      </right>
      <top/>
      <bottom/>
      <diagonal/>
    </border>
    <border>
      <left style="thin">
        <color auto="1"/>
      </left>
      <right style="double">
        <color auto="1"/>
      </right>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auto="1"/>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mediumDashed">
        <color auto="1"/>
      </left>
      <right/>
      <top style="mediumDashed">
        <color auto="1"/>
      </top>
      <bottom style="dashed">
        <color auto="1"/>
      </bottom>
      <diagonal/>
    </border>
    <border>
      <left/>
      <right/>
      <top style="mediumDashed">
        <color auto="1"/>
      </top>
      <bottom style="dashed">
        <color auto="1"/>
      </bottom>
      <diagonal/>
    </border>
    <border>
      <left/>
      <right style="mediumDashed">
        <color auto="1"/>
      </right>
      <top style="mediumDashed">
        <color auto="1"/>
      </top>
      <bottom style="dashed">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indexed="64"/>
      </top>
      <bottom style="thin">
        <color indexed="64"/>
      </bottom>
      <diagonal/>
    </border>
    <border>
      <left style="mediumDashed">
        <color auto="1"/>
      </left>
      <right/>
      <top/>
      <bottom/>
      <diagonal/>
    </border>
    <border>
      <left/>
      <right style="mediumDashed">
        <color auto="1"/>
      </right>
      <top/>
      <bottom/>
      <diagonal/>
    </border>
    <border>
      <left style="double">
        <color auto="1"/>
      </left>
      <right style="dashed">
        <color auto="1"/>
      </right>
      <top style="double">
        <color auto="1"/>
      </top>
      <bottom style="dashed">
        <color auto="1"/>
      </bottom>
      <diagonal/>
    </border>
    <border>
      <left style="dashed">
        <color auto="1"/>
      </left>
      <right style="dashed">
        <color auto="1"/>
      </right>
      <top style="double">
        <color auto="1"/>
      </top>
      <bottom style="dashed">
        <color auto="1"/>
      </bottom>
      <diagonal/>
    </border>
    <border>
      <left style="dashed">
        <color auto="1"/>
      </left>
      <right style="double">
        <color auto="1"/>
      </right>
      <top style="double">
        <color auto="1"/>
      </top>
      <bottom style="dashed">
        <color auto="1"/>
      </bottom>
      <diagonal/>
    </border>
    <border>
      <left style="double">
        <color auto="1"/>
      </left>
      <right style="dashed">
        <color auto="1"/>
      </right>
      <top/>
      <bottom style="double">
        <color auto="1"/>
      </bottom>
      <diagonal/>
    </border>
    <border>
      <left style="dashed">
        <color auto="1"/>
      </left>
      <right style="dashed">
        <color auto="1"/>
      </right>
      <top/>
      <bottom style="double">
        <color auto="1"/>
      </bottom>
      <diagonal/>
    </border>
    <border>
      <left style="dashed">
        <color auto="1"/>
      </left>
      <right style="double">
        <color auto="1"/>
      </right>
      <top/>
      <bottom style="double">
        <color auto="1"/>
      </bottom>
      <diagonal/>
    </border>
    <border>
      <left style="double">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double">
        <color auto="1"/>
      </right>
      <top style="dashed">
        <color auto="1"/>
      </top>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style="mediumDashed">
        <color auto="1"/>
      </left>
      <right/>
      <top style="mediumDashed">
        <color auto="1"/>
      </top>
      <bottom style="mediumDashed">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ouble">
        <color auto="1"/>
      </left>
      <right/>
      <top style="thin">
        <color indexed="64"/>
      </top>
      <bottom style="thin">
        <color indexed="64"/>
      </bottom>
      <diagonal/>
    </border>
    <border>
      <left style="double">
        <color auto="1"/>
      </left>
      <right/>
      <top/>
      <bottom style="thin">
        <color indexed="64"/>
      </bottom>
      <diagonal/>
    </border>
    <border>
      <left style="double">
        <color auto="1"/>
      </left>
      <right/>
      <top style="double">
        <color auto="1"/>
      </top>
      <bottom style="dashed">
        <color auto="1"/>
      </bottom>
      <diagonal/>
    </border>
    <border>
      <left/>
      <right/>
      <top style="double">
        <color auto="1"/>
      </top>
      <bottom style="dashed">
        <color auto="1"/>
      </bottom>
      <diagonal/>
    </border>
    <border>
      <left/>
      <right style="double">
        <color auto="1"/>
      </right>
      <top style="double">
        <color auto="1"/>
      </top>
      <bottom style="dashed">
        <color auto="1"/>
      </bottom>
      <diagonal/>
    </border>
    <border>
      <left style="dashed">
        <color rgb="FF00B0F0"/>
      </left>
      <right/>
      <top style="dashed">
        <color rgb="FF00B0F0"/>
      </top>
      <bottom style="dashed">
        <color rgb="FF00B0F0"/>
      </bottom>
      <diagonal/>
    </border>
    <border>
      <left/>
      <right style="dashed">
        <color rgb="FF00B0F0"/>
      </right>
      <top style="dashed">
        <color rgb="FF00B0F0"/>
      </top>
      <bottom style="dashed">
        <color rgb="FF00B0F0"/>
      </bottom>
      <diagonal/>
    </border>
    <border>
      <left style="dashed">
        <color rgb="FF00B0F0"/>
      </left>
      <right/>
      <top/>
      <bottom/>
      <diagonal/>
    </border>
    <border>
      <left style="double">
        <color auto="1"/>
      </left>
      <right/>
      <top style="thin">
        <color indexed="64"/>
      </top>
      <bottom/>
      <diagonal/>
    </border>
    <border>
      <left/>
      <right style="double">
        <color auto="1"/>
      </right>
      <top style="thin">
        <color indexed="64"/>
      </top>
      <bottom/>
      <diagonal/>
    </border>
    <border>
      <left style="dashed">
        <color auto="1"/>
      </left>
      <right style="dashed">
        <color auto="1"/>
      </right>
      <top/>
      <bottom style="dashed">
        <color auto="1"/>
      </bottom>
      <diagonal/>
    </border>
    <border>
      <left style="double">
        <color rgb="FF000000"/>
      </left>
      <right style="thin">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double">
        <color auto="1"/>
      </left>
      <right/>
      <top style="thin">
        <color indexed="64"/>
      </top>
      <bottom style="double">
        <color auto="1"/>
      </bottom>
      <diagonal/>
    </border>
  </borders>
  <cellStyleXfs count="22">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1" fillId="0" borderId="0"/>
    <xf numFmtId="165" fontId="11" fillId="0" borderId="0" applyFont="0" applyFill="0" applyBorder="0" applyAlignment="0" applyProtection="0"/>
    <xf numFmtId="41" fontId="11" fillId="0" borderId="0" applyFont="0" applyFill="0" applyBorder="0" applyAlignment="0" applyProtection="0"/>
    <xf numFmtId="9" fontId="11" fillId="0" borderId="0" applyFont="0" applyFill="0" applyBorder="0" applyAlignment="0" applyProtection="0"/>
    <xf numFmtId="166" fontId="1" fillId="0" borderId="0" applyFont="0" applyFill="0" applyBorder="0" applyAlignment="0" applyProtection="0"/>
    <xf numFmtId="0" fontId="39" fillId="0" borderId="0"/>
    <xf numFmtId="165" fontId="1" fillId="0" borderId="0" applyFont="0" applyFill="0" applyBorder="0" applyAlignment="0" applyProtection="0"/>
    <xf numFmtId="0" fontId="48" fillId="0" borderId="0" applyNumberFormat="0" applyFill="0" applyBorder="0" applyAlignment="0" applyProtection="0">
      <alignment vertical="top"/>
      <protection locked="0"/>
    </xf>
    <xf numFmtId="0" fontId="59" fillId="0" borderId="0"/>
    <xf numFmtId="0" fontId="64" fillId="0" borderId="0"/>
    <xf numFmtId="43" fontId="11" fillId="0" borderId="0" applyFont="0" applyFill="0" applyBorder="0" applyAlignment="0" applyProtection="0"/>
    <xf numFmtId="0" fontId="132" fillId="0" borderId="0"/>
    <xf numFmtId="41" fontId="132" fillId="0" borderId="0" applyFont="0" applyFill="0" applyBorder="0" applyAlignment="0" applyProtection="0"/>
    <xf numFmtId="9" fontId="132" fillId="0" borderId="0" applyFont="0" applyFill="0" applyBorder="0" applyAlignment="0" applyProtection="0"/>
  </cellStyleXfs>
  <cellXfs count="1044">
    <xf numFmtId="0" fontId="0" fillId="0" borderId="0" xfId="0"/>
    <xf numFmtId="0" fontId="3" fillId="0" borderId="0" xfId="3" applyFont="1" applyAlignment="1">
      <alignment vertical="center"/>
    </xf>
    <xf numFmtId="10" fontId="3" fillId="0" borderId="0" xfId="3" applyNumberFormat="1" applyFont="1" applyAlignment="1">
      <alignment vertical="center"/>
    </xf>
    <xf numFmtId="9" fontId="3" fillId="0" borderId="0" xfId="2" applyFont="1" applyAlignment="1">
      <alignment vertical="center"/>
    </xf>
    <xf numFmtId="0" fontId="3" fillId="0" borderId="16" xfId="3" applyFont="1" applyBorder="1" applyAlignment="1">
      <alignment vertical="center"/>
    </xf>
    <xf numFmtId="0" fontId="3" fillId="5" borderId="16" xfId="3" applyFont="1" applyFill="1" applyBorder="1" applyAlignment="1">
      <alignment vertical="center"/>
    </xf>
    <xf numFmtId="0" fontId="3" fillId="6" borderId="16" xfId="3" applyFont="1" applyFill="1" applyBorder="1" applyAlignment="1">
      <alignment vertical="center"/>
    </xf>
    <xf numFmtId="0" fontId="3" fillId="0" borderId="28" xfId="3" applyFont="1" applyBorder="1" applyAlignment="1">
      <alignment vertical="center"/>
    </xf>
    <xf numFmtId="0" fontId="3" fillId="0" borderId="12" xfId="3" applyFont="1" applyBorder="1" applyAlignment="1">
      <alignment horizontal="left" vertical="center"/>
    </xf>
    <xf numFmtId="0" fontId="9" fillId="0" borderId="0" xfId="3" applyFont="1" applyAlignment="1">
      <alignment horizontal="center" vertical="center"/>
    </xf>
    <xf numFmtId="10" fontId="9" fillId="0" borderId="0" xfId="5" applyNumberFormat="1" applyFont="1" applyFill="1" applyAlignment="1">
      <alignment horizontal="center" vertical="center"/>
    </xf>
    <xf numFmtId="10" fontId="9" fillId="5" borderId="12" xfId="7" applyNumberFormat="1" applyFont="1" applyFill="1" applyBorder="1" applyAlignment="1">
      <alignment horizontal="center" vertical="center"/>
    </xf>
    <xf numFmtId="0" fontId="9" fillId="7" borderId="12" xfId="6" applyNumberFormat="1" applyFont="1" applyFill="1" applyBorder="1" applyAlignment="1">
      <alignment horizontal="center" vertical="center"/>
    </xf>
    <xf numFmtId="0" fontId="9" fillId="7" borderId="12" xfId="3" applyFont="1" applyFill="1" applyBorder="1" applyAlignment="1">
      <alignment horizontal="center" vertical="center"/>
    </xf>
    <xf numFmtId="10" fontId="9" fillId="7" borderId="12" xfId="7" applyNumberFormat="1" applyFont="1" applyFill="1" applyBorder="1" applyAlignment="1">
      <alignment horizontal="center" vertical="center"/>
    </xf>
    <xf numFmtId="10" fontId="9" fillId="5" borderId="12" xfId="3" applyNumberFormat="1" applyFont="1" applyFill="1" applyBorder="1" applyAlignment="1">
      <alignment horizontal="center" vertical="center"/>
    </xf>
    <xf numFmtId="0" fontId="9" fillId="0" borderId="12" xfId="6" applyNumberFormat="1" applyFont="1" applyFill="1" applyBorder="1" applyAlignment="1">
      <alignment horizontal="center" vertical="center"/>
    </xf>
    <xf numFmtId="0" fontId="9" fillId="0" borderId="12" xfId="3" applyFont="1" applyBorder="1" applyAlignment="1">
      <alignment horizontal="center" vertical="center"/>
    </xf>
    <xf numFmtId="10" fontId="9" fillId="0" borderId="12" xfId="7" applyNumberFormat="1" applyFont="1" applyFill="1" applyBorder="1" applyAlignment="1">
      <alignment horizontal="center" vertical="center"/>
    </xf>
    <xf numFmtId="0" fontId="3" fillId="0" borderId="12" xfId="3" applyFont="1" applyBorder="1" applyAlignment="1">
      <alignment horizontal="center" vertical="center" wrapText="1"/>
    </xf>
    <xf numFmtId="164" fontId="3" fillId="0" borderId="0" xfId="1" applyFont="1" applyAlignment="1">
      <alignment vertical="center"/>
    </xf>
    <xf numFmtId="3" fontId="3" fillId="0" borderId="0" xfId="3" applyNumberFormat="1" applyFont="1" applyAlignment="1">
      <alignment vertical="center"/>
    </xf>
    <xf numFmtId="4" fontId="3" fillId="0" borderId="0" xfId="3" applyNumberFormat="1" applyFont="1" applyAlignment="1">
      <alignment vertical="center"/>
    </xf>
    <xf numFmtId="0" fontId="5" fillId="7" borderId="27" xfId="3" applyFont="1" applyFill="1" applyBorder="1" applyAlignment="1" applyProtection="1">
      <alignment horizontal="right" vertical="center" indent="1"/>
      <protection locked="0"/>
    </xf>
    <xf numFmtId="0" fontId="3" fillId="5" borderId="25" xfId="3" applyFont="1" applyFill="1" applyBorder="1" applyAlignment="1">
      <alignment horizontal="right" vertical="center" indent="1"/>
    </xf>
    <xf numFmtId="10" fontId="3" fillId="0" borderId="0" xfId="2" applyNumberFormat="1" applyFont="1" applyAlignment="1" applyProtection="1">
      <alignment vertical="center"/>
    </xf>
    <xf numFmtId="0" fontId="3" fillId="0" borderId="22" xfId="3" applyFont="1" applyBorder="1" applyAlignment="1">
      <alignment vertical="center"/>
    </xf>
    <xf numFmtId="9" fontId="3" fillId="0" borderId="0" xfId="5" applyFont="1" applyAlignment="1" applyProtection="1">
      <alignment vertical="center"/>
    </xf>
    <xf numFmtId="0" fontId="3" fillId="2" borderId="20" xfId="3" applyFont="1" applyFill="1" applyBorder="1" applyAlignment="1">
      <alignment horizontal="center" vertical="center" wrapText="1"/>
    </xf>
    <xf numFmtId="0" fontId="3" fillId="2" borderId="19" xfId="3" applyFont="1" applyFill="1" applyBorder="1" applyAlignment="1">
      <alignment horizontal="center" vertical="center" wrapText="1"/>
    </xf>
    <xf numFmtId="9" fontId="3" fillId="2" borderId="19" xfId="5" applyFont="1" applyFill="1" applyBorder="1" applyAlignment="1" applyProtection="1">
      <alignment horizontal="center" vertical="center" wrapText="1"/>
    </xf>
    <xf numFmtId="9" fontId="3" fillId="2" borderId="18" xfId="5" applyFont="1" applyFill="1" applyBorder="1" applyAlignment="1" applyProtection="1">
      <alignment horizontal="center" vertical="center" wrapText="1"/>
    </xf>
    <xf numFmtId="0" fontId="3" fillId="2" borderId="17" xfId="3" applyFont="1" applyFill="1" applyBorder="1" applyAlignment="1">
      <alignment horizontal="center" vertical="center" wrapText="1"/>
    </xf>
    <xf numFmtId="0" fontId="5" fillId="0" borderId="23" xfId="3" applyFont="1" applyBorder="1" applyAlignment="1">
      <alignment horizontal="center" vertical="center"/>
    </xf>
    <xf numFmtId="0" fontId="5" fillId="0" borderId="22" xfId="3" applyFont="1" applyBorder="1" applyAlignment="1">
      <alignment horizontal="center" vertical="center"/>
    </xf>
    <xf numFmtId="0" fontId="5" fillId="0" borderId="21" xfId="3" applyFont="1" applyBorder="1" applyAlignment="1">
      <alignment horizontal="center" vertical="center"/>
    </xf>
    <xf numFmtId="0" fontId="5" fillId="0" borderId="7" xfId="3" applyFont="1" applyBorder="1" applyAlignment="1">
      <alignment horizontal="center" vertical="center"/>
    </xf>
    <xf numFmtId="0" fontId="3" fillId="0" borderId="20" xfId="3" applyFont="1" applyBorder="1" applyAlignment="1">
      <alignment horizontal="center" vertical="center"/>
    </xf>
    <xf numFmtId="9" fontId="3" fillId="0" borderId="19" xfId="5" applyFont="1" applyBorder="1" applyAlignment="1" applyProtection="1">
      <alignment horizontal="center" vertical="center"/>
    </xf>
    <xf numFmtId="164" fontId="3" fillId="0" borderId="14" xfId="6" applyFont="1" applyBorder="1" applyAlignment="1" applyProtection="1">
      <alignment horizontal="center" vertical="center"/>
    </xf>
    <xf numFmtId="10" fontId="3" fillId="0" borderId="19" xfId="2" applyNumberFormat="1" applyFont="1" applyBorder="1" applyAlignment="1" applyProtection="1">
      <alignment horizontal="center" vertical="center"/>
    </xf>
    <xf numFmtId="10" fontId="3" fillId="5" borderId="19" xfId="2" applyNumberFormat="1" applyFont="1" applyFill="1" applyBorder="1" applyAlignment="1" applyProtection="1">
      <alignment horizontal="center" vertical="center"/>
    </xf>
    <xf numFmtId="10" fontId="3" fillId="4" borderId="18" xfId="2" applyNumberFormat="1" applyFont="1" applyFill="1" applyBorder="1" applyAlignment="1" applyProtection="1">
      <alignment horizontal="center" vertical="center"/>
    </xf>
    <xf numFmtId="0" fontId="3" fillId="0" borderId="15" xfId="3" applyFont="1" applyBorder="1" applyAlignment="1">
      <alignment horizontal="center" vertical="center"/>
    </xf>
    <xf numFmtId="9" fontId="3" fillId="0" borderId="14" xfId="5" applyFont="1" applyBorder="1" applyAlignment="1" applyProtection="1">
      <alignment horizontal="center" vertical="center"/>
    </xf>
    <xf numFmtId="10" fontId="3" fillId="0" borderId="14" xfId="2" applyNumberFormat="1" applyFont="1" applyBorder="1" applyAlignment="1" applyProtection="1">
      <alignment horizontal="center" vertical="center"/>
    </xf>
    <xf numFmtId="10" fontId="3" fillId="5" borderId="14" xfId="2" applyNumberFormat="1" applyFont="1" applyFill="1" applyBorder="1" applyAlignment="1" applyProtection="1">
      <alignment horizontal="center" vertical="center"/>
    </xf>
    <xf numFmtId="10" fontId="3" fillId="4" borderId="13" xfId="2" applyNumberFormat="1" applyFont="1" applyFill="1" applyBorder="1" applyAlignment="1" applyProtection="1">
      <alignment horizontal="center" vertical="center"/>
    </xf>
    <xf numFmtId="0" fontId="3" fillId="0" borderId="11" xfId="3" applyFont="1" applyBorder="1" applyAlignment="1">
      <alignment horizontal="center" vertical="center"/>
    </xf>
    <xf numFmtId="9" fontId="3" fillId="0" borderId="10" xfId="5" applyFont="1" applyBorder="1" applyAlignment="1" applyProtection="1">
      <alignment horizontal="center" vertical="center"/>
    </xf>
    <xf numFmtId="164" fontId="3" fillId="0" borderId="10" xfId="6" applyFont="1" applyBorder="1" applyAlignment="1" applyProtection="1">
      <alignment horizontal="center" vertical="center"/>
    </xf>
    <xf numFmtId="10" fontId="3" fillId="0" borderId="10" xfId="2" applyNumberFormat="1" applyFont="1" applyBorder="1" applyAlignment="1" applyProtection="1">
      <alignment horizontal="center" vertical="center"/>
    </xf>
    <xf numFmtId="10" fontId="3" fillId="5" borderId="10" xfId="2" applyNumberFormat="1" applyFont="1" applyFill="1" applyBorder="1" applyAlignment="1" applyProtection="1">
      <alignment horizontal="center" vertical="center"/>
    </xf>
    <xf numFmtId="10" fontId="3" fillId="4" borderId="9" xfId="2" applyNumberFormat="1" applyFont="1" applyFill="1" applyBorder="1" applyAlignment="1" applyProtection="1">
      <alignment horizontal="center" vertical="center"/>
    </xf>
    <xf numFmtId="10" fontId="3" fillId="2" borderId="8" xfId="2" applyNumberFormat="1" applyFont="1" applyFill="1" applyBorder="1" applyAlignment="1" applyProtection="1">
      <alignment horizontal="center" vertical="center"/>
    </xf>
    <xf numFmtId="0" fontId="6" fillId="0" borderId="0" xfId="3" applyFont="1" applyAlignment="1">
      <alignment vertical="center"/>
    </xf>
    <xf numFmtId="164" fontId="4" fillId="0" borderId="17" xfId="1" applyFont="1" applyBorder="1" applyAlignment="1" applyProtection="1">
      <alignment horizontal="center" vertical="center"/>
    </xf>
    <xf numFmtId="164" fontId="4" fillId="0" borderId="4" xfId="1" applyFont="1" applyBorder="1" applyAlignment="1" applyProtection="1">
      <alignment horizontal="center" vertical="center"/>
    </xf>
    <xf numFmtId="164" fontId="4" fillId="0" borderId="3" xfId="1" applyFont="1" applyBorder="1" applyAlignment="1" applyProtection="1">
      <alignment horizontal="center" vertical="center"/>
    </xf>
    <xf numFmtId="164" fontId="4" fillId="0" borderId="19" xfId="1" applyFont="1" applyBorder="1" applyAlignment="1" applyProtection="1">
      <alignment horizontal="center" vertical="center"/>
    </xf>
    <xf numFmtId="164" fontId="4" fillId="0" borderId="14" xfId="1" applyFont="1" applyBorder="1" applyAlignment="1" applyProtection="1">
      <alignment horizontal="center" vertical="center"/>
    </xf>
    <xf numFmtId="164" fontId="4" fillId="0" borderId="10" xfId="1" applyFont="1" applyBorder="1" applyAlignment="1" applyProtection="1">
      <alignment horizontal="center" vertical="center"/>
    </xf>
    <xf numFmtId="164" fontId="3" fillId="2" borderId="7" xfId="1" applyFont="1" applyFill="1" applyBorder="1" applyAlignment="1" applyProtection="1">
      <alignment vertical="center"/>
    </xf>
    <xf numFmtId="37" fontId="4" fillId="0" borderId="30" xfId="1" applyNumberFormat="1" applyFont="1" applyBorder="1" applyAlignment="1" applyProtection="1">
      <alignment horizontal="right" vertical="center" indent="1"/>
      <protection locked="0"/>
    </xf>
    <xf numFmtId="0" fontId="3" fillId="0" borderId="4" xfId="3" applyFont="1" applyBorder="1" applyAlignment="1">
      <alignment vertical="center"/>
    </xf>
    <xf numFmtId="0" fontId="5" fillId="0" borderId="3" xfId="3" applyFont="1" applyBorder="1" applyAlignment="1">
      <alignment vertical="center"/>
    </xf>
    <xf numFmtId="0" fontId="5" fillId="0" borderId="19" xfId="3" applyFont="1" applyBorder="1" applyAlignment="1">
      <alignment horizontal="left" vertical="center" indent="1"/>
    </xf>
    <xf numFmtId="0" fontId="5" fillId="0" borderId="14" xfId="3" applyFont="1" applyBorder="1" applyAlignment="1">
      <alignment horizontal="left" vertical="center" indent="1"/>
    </xf>
    <xf numFmtId="0" fontId="5" fillId="0" borderId="17" xfId="3" applyFont="1" applyBorder="1" applyAlignment="1">
      <alignment horizontal="left" vertical="center" indent="1"/>
    </xf>
    <xf numFmtId="0" fontId="5" fillId="0" borderId="10" xfId="3" applyFont="1" applyBorder="1" applyAlignment="1">
      <alignment horizontal="left" vertical="center" indent="1"/>
    </xf>
    <xf numFmtId="0" fontId="3" fillId="0" borderId="0" xfId="3" applyFont="1" applyAlignment="1">
      <alignment horizontal="right" vertical="center"/>
    </xf>
    <xf numFmtId="0" fontId="6" fillId="0" borderId="31" xfId="3" applyFont="1" applyBorder="1" applyAlignment="1">
      <alignment vertical="center"/>
    </xf>
    <xf numFmtId="164" fontId="6" fillId="0" borderId="0" xfId="4" applyFont="1" applyAlignment="1" applyProtection="1">
      <alignment vertical="center"/>
    </xf>
    <xf numFmtId="167" fontId="3" fillId="0" borderId="0" xfId="3" applyNumberFormat="1" applyFont="1" applyAlignment="1">
      <alignment vertical="center"/>
    </xf>
    <xf numFmtId="164" fontId="3" fillId="0" borderId="0" xfId="3" applyNumberFormat="1" applyFont="1" applyAlignment="1">
      <alignment vertical="center"/>
    </xf>
    <xf numFmtId="0" fontId="3" fillId="0" borderId="0" xfId="3" applyFont="1" applyAlignment="1">
      <alignment horizontal="center" vertical="center"/>
    </xf>
    <xf numFmtId="0" fontId="3" fillId="0" borderId="33" xfId="3" applyFont="1" applyBorder="1" applyAlignment="1">
      <alignment vertical="center"/>
    </xf>
    <xf numFmtId="9" fontId="5" fillId="3" borderId="19" xfId="5" applyFont="1" applyFill="1" applyBorder="1" applyAlignment="1" applyProtection="1">
      <alignment horizontal="center" vertical="center"/>
      <protection locked="0"/>
    </xf>
    <xf numFmtId="0" fontId="3" fillId="0" borderId="34" xfId="3" applyFont="1" applyBorder="1" applyAlignment="1">
      <alignment vertical="center"/>
    </xf>
    <xf numFmtId="10" fontId="3" fillId="0" borderId="0" xfId="2" applyNumberFormat="1" applyFont="1" applyAlignment="1">
      <alignment horizontal="center" vertical="center"/>
    </xf>
    <xf numFmtId="164" fontId="3" fillId="0" borderId="0" xfId="1" applyFont="1" applyAlignment="1">
      <alignment horizontal="center" vertical="center"/>
    </xf>
    <xf numFmtId="10" fontId="3" fillId="8" borderId="20" xfId="3" applyNumberFormat="1" applyFont="1" applyFill="1" applyBorder="1" applyAlignment="1">
      <alignment horizontal="center" vertical="center"/>
    </xf>
    <xf numFmtId="0" fontId="5" fillId="3" borderId="30" xfId="3" applyFont="1" applyFill="1" applyBorder="1" applyAlignment="1" applyProtection="1">
      <alignment horizontal="right" vertical="center" indent="1"/>
      <protection locked="0"/>
    </xf>
    <xf numFmtId="0" fontId="5" fillId="3" borderId="27" xfId="3" applyFont="1" applyFill="1" applyBorder="1" applyAlignment="1" applyProtection="1">
      <alignment horizontal="right" vertical="center" indent="1"/>
      <protection locked="0"/>
    </xf>
    <xf numFmtId="0" fontId="5" fillId="3" borderId="25" xfId="3" applyFont="1" applyFill="1" applyBorder="1" applyAlignment="1" applyProtection="1">
      <alignment horizontal="right" vertical="center" indent="1"/>
      <protection locked="0"/>
    </xf>
    <xf numFmtId="0" fontId="5" fillId="8" borderId="11" xfId="3" applyFont="1" applyFill="1" applyBorder="1" applyAlignment="1">
      <alignment horizontal="center" vertical="center"/>
    </xf>
    <xf numFmtId="169" fontId="3" fillId="0" borderId="12" xfId="3" applyNumberFormat="1" applyFont="1" applyBorder="1" applyAlignment="1">
      <alignment horizontal="center" vertical="center"/>
    </xf>
    <xf numFmtId="169" fontId="9" fillId="0" borderId="0" xfId="3" applyNumberFormat="1" applyFont="1" applyAlignment="1">
      <alignment horizontal="center" vertical="center"/>
    </xf>
    <xf numFmtId="0" fontId="3" fillId="0" borderId="0" xfId="3" applyFont="1" applyAlignment="1">
      <alignment horizontal="left" vertical="center"/>
    </xf>
    <xf numFmtId="0" fontId="10" fillId="0" borderId="0" xfId="3" applyFont="1" applyAlignment="1">
      <alignment horizontal="left" vertical="center"/>
    </xf>
    <xf numFmtId="0" fontId="11" fillId="0" borderId="0" xfId="8"/>
    <xf numFmtId="0" fontId="14" fillId="0" borderId="0" xfId="8" applyFont="1"/>
    <xf numFmtId="0" fontId="17" fillId="0" borderId="0" xfId="8" applyFont="1"/>
    <xf numFmtId="0" fontId="12" fillId="9" borderId="0" xfId="8" applyFont="1" applyFill="1" applyAlignment="1">
      <alignment vertical="center"/>
    </xf>
    <xf numFmtId="0" fontId="12" fillId="9" borderId="0" xfId="8" applyFont="1" applyFill="1" applyAlignment="1">
      <alignment horizontal="left" vertical="center"/>
    </xf>
    <xf numFmtId="0" fontId="28" fillId="9" borderId="0" xfId="8" applyFont="1" applyFill="1" applyAlignment="1">
      <alignment horizontal="left" vertical="center"/>
    </xf>
    <xf numFmtId="0" fontId="12" fillId="0" borderId="0" xfId="8" applyFont="1"/>
    <xf numFmtId="41" fontId="13" fillId="10" borderId="0" xfId="10" applyFont="1" applyFill="1" applyBorder="1"/>
    <xf numFmtId="0" fontId="19" fillId="9" borderId="0" xfId="8" applyFont="1" applyFill="1" applyAlignment="1">
      <alignment vertical="center"/>
    </xf>
    <xf numFmtId="0" fontId="13" fillId="0" borderId="0" xfId="8" applyFont="1" applyAlignment="1">
      <alignment vertical="center"/>
    </xf>
    <xf numFmtId="41" fontId="13" fillId="10" borderId="0" xfId="10" applyFont="1" applyFill="1" applyBorder="1" applyAlignment="1">
      <alignment vertical="center"/>
    </xf>
    <xf numFmtId="41" fontId="13" fillId="0" borderId="0" xfId="10" applyFont="1" applyFill="1" applyBorder="1" applyAlignment="1">
      <alignment vertical="center"/>
    </xf>
    <xf numFmtId="10" fontId="13" fillId="13" borderId="0" xfId="8" applyNumberFormat="1" applyFont="1" applyFill="1" applyAlignment="1">
      <alignment vertical="center"/>
    </xf>
    <xf numFmtId="0" fontId="31" fillId="0" borderId="0" xfId="0" applyFont="1"/>
    <xf numFmtId="0" fontId="32" fillId="0" borderId="0" xfId="0" applyFont="1"/>
    <xf numFmtId="0" fontId="33" fillId="0" borderId="0" xfId="0" applyFont="1"/>
    <xf numFmtId="0" fontId="34" fillId="9" borderId="53" xfId="0" applyFont="1" applyFill="1" applyBorder="1" applyAlignment="1">
      <alignment horizontal="left" vertical="center"/>
    </xf>
    <xf numFmtId="41" fontId="13" fillId="10" borderId="0" xfId="10" applyFont="1" applyFill="1" applyBorder="1" applyAlignment="1" applyProtection="1">
      <alignment vertical="center"/>
      <protection locked="0"/>
    </xf>
    <xf numFmtId="0" fontId="11" fillId="0" borderId="0" xfId="8" quotePrefix="1"/>
    <xf numFmtId="0" fontId="45" fillId="0" borderId="0" xfId="0" applyFont="1"/>
    <xf numFmtId="0" fontId="18" fillId="0" borderId="0" xfId="8" applyFont="1" applyAlignment="1">
      <alignment vertical="center"/>
    </xf>
    <xf numFmtId="0" fontId="11" fillId="0" borderId="0" xfId="8" applyAlignment="1">
      <alignment horizontal="center"/>
    </xf>
    <xf numFmtId="0" fontId="46" fillId="0" borderId="0" xfId="0" applyFont="1"/>
    <xf numFmtId="171" fontId="11" fillId="9" borderId="0" xfId="10" applyNumberFormat="1" applyFont="1" applyFill="1" applyBorder="1" applyProtection="1"/>
    <xf numFmtId="41" fontId="22" fillId="9" borderId="41" xfId="10" applyFont="1" applyFill="1" applyBorder="1" applyProtection="1"/>
    <xf numFmtId="41" fontId="11" fillId="9" borderId="41" xfId="10" applyFont="1" applyFill="1" applyBorder="1" applyProtection="1"/>
    <xf numFmtId="41" fontId="31" fillId="0" borderId="0" xfId="10" applyFont="1"/>
    <xf numFmtId="41" fontId="31" fillId="0" borderId="0" xfId="10" quotePrefix="1" applyFont="1" applyBorder="1"/>
    <xf numFmtId="0" fontId="47" fillId="0" borderId="0" xfId="0" applyFont="1" applyAlignment="1">
      <alignment vertical="center"/>
    </xf>
    <xf numFmtId="0" fontId="30" fillId="9" borderId="0" xfId="8" applyFont="1" applyFill="1" applyAlignment="1">
      <alignment vertical="center"/>
    </xf>
    <xf numFmtId="0" fontId="13" fillId="12" borderId="0" xfId="8" applyFont="1" applyFill="1" applyAlignment="1">
      <alignment vertical="center"/>
    </xf>
    <xf numFmtId="41" fontId="13" fillId="12" borderId="12" xfId="10" applyFont="1" applyFill="1" applyBorder="1" applyAlignment="1" applyProtection="1">
      <alignment vertical="center"/>
      <protection locked="0"/>
    </xf>
    <xf numFmtId="0" fontId="13" fillId="11" borderId="0" xfId="8" applyFont="1" applyFill="1" applyAlignment="1">
      <alignment vertical="center"/>
    </xf>
    <xf numFmtId="41" fontId="13" fillId="11" borderId="12" xfId="10" applyFont="1" applyFill="1" applyBorder="1" applyAlignment="1">
      <alignment vertical="center"/>
    </xf>
    <xf numFmtId="0" fontId="11" fillId="5" borderId="0" xfId="8" applyFill="1"/>
    <xf numFmtId="0" fontId="54" fillId="0" borderId="0" xfId="0" applyFont="1"/>
    <xf numFmtId="0" fontId="55" fillId="0" borderId="0" xfId="8" applyFont="1"/>
    <xf numFmtId="0" fontId="56" fillId="0" borderId="0" xfId="0" applyFont="1" applyAlignment="1">
      <alignment horizontal="center" vertical="center"/>
    </xf>
    <xf numFmtId="0" fontId="17" fillId="9" borderId="0" xfId="8" applyFont="1" applyFill="1"/>
    <xf numFmtId="0" fontId="22" fillId="9" borderId="0" xfId="8" applyFont="1" applyFill="1"/>
    <xf numFmtId="0" fontId="14" fillId="9" borderId="0" xfId="8" applyFont="1" applyFill="1"/>
    <xf numFmtId="0" fontId="59" fillId="0" borderId="0" xfId="16" applyAlignment="1">
      <alignment horizontal="left" vertical="top"/>
    </xf>
    <xf numFmtId="0" fontId="59" fillId="0" borderId="0" xfId="16" applyAlignment="1">
      <alignment horizontal="left" vertical="center" wrapText="1"/>
    </xf>
    <xf numFmtId="0" fontId="61" fillId="0" borderId="70" xfId="16" applyFont="1" applyBorder="1" applyAlignment="1">
      <alignment horizontal="right" vertical="top" wrapText="1"/>
    </xf>
    <xf numFmtId="0" fontId="59" fillId="0" borderId="0" xfId="16" applyAlignment="1">
      <alignment horizontal="left" wrapText="1"/>
    </xf>
    <xf numFmtId="0" fontId="61" fillId="0" borderId="70" xfId="16" applyFont="1" applyBorder="1" applyAlignment="1">
      <alignment horizontal="left" vertical="top" wrapText="1" indent="1"/>
    </xf>
    <xf numFmtId="1" fontId="63" fillId="0" borderId="70" xfId="16" applyNumberFormat="1" applyFont="1" applyBorder="1" applyAlignment="1">
      <alignment horizontal="center" vertical="top" shrinkToFit="1"/>
    </xf>
    <xf numFmtId="173" fontId="36" fillId="9" borderId="0" xfId="8" applyNumberFormat="1" applyFont="1" applyFill="1" applyAlignment="1">
      <alignment horizontal="center" vertical="center"/>
    </xf>
    <xf numFmtId="0" fontId="64" fillId="0" borderId="0" xfId="17" applyAlignment="1">
      <alignment horizontal="left" vertical="center" wrapText="1"/>
    </xf>
    <xf numFmtId="0" fontId="64" fillId="0" borderId="0" xfId="17" applyAlignment="1">
      <alignment horizontal="left" vertical="top"/>
    </xf>
    <xf numFmtId="0" fontId="64" fillId="0" borderId="0" xfId="17" applyAlignment="1">
      <alignment horizontal="left" wrapText="1"/>
    </xf>
    <xf numFmtId="2" fontId="77" fillId="0" borderId="70" xfId="17" applyNumberFormat="1" applyFont="1" applyBorder="1" applyAlignment="1">
      <alignment horizontal="center" vertical="top" shrinkToFit="1"/>
    </xf>
    <xf numFmtId="1" fontId="83" fillId="0" borderId="70" xfId="17" applyNumberFormat="1" applyFont="1" applyBorder="1" applyAlignment="1">
      <alignment horizontal="center" vertical="top" shrinkToFit="1"/>
    </xf>
    <xf numFmtId="1" fontId="84" fillId="0" borderId="70" xfId="17" applyNumberFormat="1" applyFont="1" applyBorder="1" applyAlignment="1">
      <alignment horizontal="center" vertical="top" shrinkToFit="1"/>
    </xf>
    <xf numFmtId="0" fontId="73" fillId="0" borderId="70" xfId="17" applyFont="1" applyBorder="1" applyAlignment="1">
      <alignment horizontal="center" vertical="top" wrapText="1"/>
    </xf>
    <xf numFmtId="2" fontId="60" fillId="18" borderId="74" xfId="16" applyNumberFormat="1" applyFont="1" applyFill="1" applyBorder="1" applyAlignment="1">
      <alignment horizontal="right" vertical="top" wrapText="1"/>
    </xf>
    <xf numFmtId="2" fontId="60" fillId="0" borderId="75" xfId="16" applyNumberFormat="1" applyFont="1" applyBorder="1" applyAlignment="1">
      <alignment horizontal="right" vertical="top" wrapText="1"/>
    </xf>
    <xf numFmtId="2" fontId="60" fillId="18" borderId="75" xfId="16" applyNumberFormat="1" applyFont="1" applyFill="1" applyBorder="1" applyAlignment="1">
      <alignment horizontal="right" vertical="top" wrapText="1"/>
    </xf>
    <xf numFmtId="2" fontId="60" fillId="18" borderId="76" xfId="16" applyNumberFormat="1" applyFont="1" applyFill="1" applyBorder="1" applyAlignment="1">
      <alignment horizontal="right" vertical="top" wrapText="1"/>
    </xf>
    <xf numFmtId="0" fontId="11" fillId="0" borderId="0" xfId="8" applyAlignment="1">
      <alignment vertical="center"/>
    </xf>
    <xf numFmtId="41" fontId="11" fillId="0" borderId="0" xfId="8" applyNumberFormat="1" applyAlignment="1">
      <alignment vertical="center"/>
    </xf>
    <xf numFmtId="41" fontId="11" fillId="0" borderId="0" xfId="8" applyNumberFormat="1"/>
    <xf numFmtId="2" fontId="13" fillId="0" borderId="0" xfId="8" applyNumberFormat="1" applyFont="1" applyAlignment="1">
      <alignment vertical="center"/>
    </xf>
    <xf numFmtId="2" fontId="81" fillId="0" borderId="71" xfId="17" applyNumberFormat="1" applyFont="1" applyBorder="1" applyAlignment="1">
      <alignment horizontal="center" vertical="top" shrinkToFit="1"/>
    </xf>
    <xf numFmtId="0" fontId="64" fillId="0" borderId="71" xfId="17" applyBorder="1" applyAlignment="1">
      <alignment horizontal="left" wrapText="1"/>
    </xf>
    <xf numFmtId="2" fontId="77" fillId="0" borderId="73" xfId="17" applyNumberFormat="1" applyFont="1" applyBorder="1" applyAlignment="1">
      <alignment vertical="top" shrinkToFit="1"/>
    </xf>
    <xf numFmtId="2" fontId="28" fillId="15" borderId="83" xfId="8" applyNumberFormat="1" applyFont="1" applyFill="1" applyBorder="1" applyAlignment="1">
      <alignment vertical="center"/>
    </xf>
    <xf numFmtId="0" fontId="28" fillId="15" borderId="0" xfId="8" applyFont="1" applyFill="1" applyAlignment="1">
      <alignment vertical="center"/>
    </xf>
    <xf numFmtId="2" fontId="28" fillId="15" borderId="0" xfId="8" applyNumberFormat="1" applyFont="1" applyFill="1" applyAlignment="1">
      <alignment vertical="center"/>
    </xf>
    <xf numFmtId="2" fontId="28" fillId="15" borderId="83" xfId="8" applyNumberFormat="1" applyFont="1" applyFill="1" applyBorder="1" applyAlignment="1">
      <alignment horizontal="right" vertical="center"/>
    </xf>
    <xf numFmtId="2" fontId="28" fillId="15" borderId="0" xfId="8" applyNumberFormat="1" applyFont="1" applyFill="1" applyAlignment="1">
      <alignment horizontal="right" vertical="center"/>
    </xf>
    <xf numFmtId="2" fontId="28" fillId="15" borderId="84" xfId="8" applyNumberFormat="1" applyFont="1" applyFill="1" applyBorder="1" applyAlignment="1">
      <alignment horizontal="right" vertical="center"/>
    </xf>
    <xf numFmtId="2" fontId="28" fillId="15" borderId="85" xfId="8" applyNumberFormat="1" applyFont="1" applyFill="1" applyBorder="1" applyAlignment="1">
      <alignment vertical="center"/>
    </xf>
    <xf numFmtId="0" fontId="28" fillId="15" borderId="22" xfId="8" applyFont="1" applyFill="1" applyBorder="1" applyAlignment="1">
      <alignment vertical="center"/>
    </xf>
    <xf numFmtId="2" fontId="28" fillId="15" borderId="22" xfId="8" applyNumberFormat="1" applyFont="1" applyFill="1" applyBorder="1" applyAlignment="1">
      <alignment vertical="center"/>
    </xf>
    <xf numFmtId="2" fontId="28" fillId="15" borderId="85" xfId="8" applyNumberFormat="1" applyFont="1" applyFill="1" applyBorder="1" applyAlignment="1">
      <alignment horizontal="right" vertical="center"/>
    </xf>
    <xf numFmtId="2" fontId="28" fillId="15" borderId="22" xfId="8" applyNumberFormat="1" applyFont="1" applyFill="1" applyBorder="1" applyAlignment="1">
      <alignment horizontal="right" vertical="center"/>
    </xf>
    <xf numFmtId="2" fontId="28" fillId="15" borderId="86" xfId="8" applyNumberFormat="1" applyFont="1" applyFill="1" applyBorder="1" applyAlignment="1">
      <alignment horizontal="right" vertical="center"/>
    </xf>
    <xf numFmtId="2" fontId="28" fillId="15" borderId="81" xfId="8" applyNumberFormat="1" applyFont="1" applyFill="1" applyBorder="1" applyAlignment="1">
      <alignment vertical="center"/>
    </xf>
    <xf numFmtId="0" fontId="28" fillId="15" borderId="31" xfId="8" applyFont="1" applyFill="1" applyBorder="1" applyAlignment="1">
      <alignment vertical="center"/>
    </xf>
    <xf numFmtId="2" fontId="28" fillId="15" borderId="31" xfId="8" applyNumberFormat="1" applyFont="1" applyFill="1" applyBorder="1" applyAlignment="1">
      <alignment vertical="center"/>
    </xf>
    <xf numFmtId="2" fontId="28" fillId="15" borderId="81" xfId="8" applyNumberFormat="1" applyFont="1" applyFill="1" applyBorder="1" applyAlignment="1">
      <alignment horizontal="right" vertical="center"/>
    </xf>
    <xf numFmtId="2" fontId="28" fillId="15" borderId="31" xfId="8" applyNumberFormat="1" applyFont="1" applyFill="1" applyBorder="1" applyAlignment="1">
      <alignment horizontal="right" vertical="center"/>
    </xf>
    <xf numFmtId="2" fontId="28" fillId="15" borderId="82" xfId="8" applyNumberFormat="1" applyFont="1" applyFill="1" applyBorder="1" applyAlignment="1">
      <alignment horizontal="right" vertical="center"/>
    </xf>
    <xf numFmtId="166" fontId="38" fillId="9" borderId="0" xfId="12" applyFont="1" applyFill="1" applyBorder="1" applyAlignment="1">
      <alignment horizontal="center" vertical="center"/>
    </xf>
    <xf numFmtId="166" fontId="38" fillId="0" borderId="0" xfId="12" applyFont="1" applyBorder="1" applyAlignment="1">
      <alignment horizontal="center" vertical="center"/>
    </xf>
    <xf numFmtId="0" fontId="0" fillId="0" borderId="0" xfId="0" applyAlignment="1">
      <alignment horizontal="center" vertical="center"/>
    </xf>
    <xf numFmtId="0" fontId="91" fillId="5" borderId="0" xfId="8" applyFont="1" applyFill="1" applyAlignment="1">
      <alignment vertical="center"/>
    </xf>
    <xf numFmtId="0" fontId="13" fillId="5" borderId="0" xfId="8" applyFont="1" applyFill="1" applyAlignment="1">
      <alignment vertical="center"/>
    </xf>
    <xf numFmtId="41" fontId="22" fillId="9" borderId="41" xfId="10" applyFont="1" applyFill="1" applyBorder="1" applyAlignment="1" applyProtection="1">
      <alignment vertical="center"/>
    </xf>
    <xf numFmtId="0" fontId="28" fillId="15" borderId="82" xfId="8" applyFont="1" applyFill="1" applyBorder="1" applyAlignment="1">
      <alignment vertical="center"/>
    </xf>
    <xf numFmtId="0" fontId="28" fillId="15" borderId="84" xfId="8" applyFont="1" applyFill="1" applyBorder="1" applyAlignment="1">
      <alignment vertical="center"/>
    </xf>
    <xf numFmtId="0" fontId="28" fillId="15" borderId="86" xfId="8" applyFont="1" applyFill="1" applyBorder="1" applyAlignment="1">
      <alignment vertical="center"/>
    </xf>
    <xf numFmtId="2" fontId="77" fillId="0" borderId="71" xfId="17" applyNumberFormat="1" applyFont="1" applyBorder="1" applyAlignment="1">
      <alignment horizontal="center" vertical="top" shrinkToFit="1"/>
    </xf>
    <xf numFmtId="0" fontId="92" fillId="0" borderId="0" xfId="8" applyFont="1"/>
    <xf numFmtId="0" fontId="55" fillId="0" borderId="0" xfId="8" applyFont="1" applyAlignment="1">
      <alignment horizontal="center"/>
    </xf>
    <xf numFmtId="41" fontId="54" fillId="0" borderId="0" xfId="10" applyFont="1"/>
    <xf numFmtId="0" fontId="65" fillId="0" borderId="71" xfId="17" applyFont="1" applyBorder="1" applyAlignment="1">
      <alignment vertical="top" wrapText="1"/>
    </xf>
    <xf numFmtId="0" fontId="65" fillId="0" borderId="72" xfId="17" applyFont="1" applyBorder="1" applyAlignment="1">
      <alignment vertical="top" wrapText="1"/>
    </xf>
    <xf numFmtId="0" fontId="65" fillId="0" borderId="73" xfId="17" applyFont="1" applyBorder="1" applyAlignment="1">
      <alignment vertical="top" wrapText="1"/>
    </xf>
    <xf numFmtId="0" fontId="64" fillId="0" borderId="78" xfId="17" applyBorder="1" applyAlignment="1">
      <alignment vertical="top" wrapText="1"/>
    </xf>
    <xf numFmtId="0" fontId="64" fillId="0" borderId="69" xfId="17" applyBorder="1" applyAlignment="1">
      <alignment vertical="top" wrapText="1"/>
    </xf>
    <xf numFmtId="1" fontId="72" fillId="0" borderId="71" xfId="17" applyNumberFormat="1" applyFont="1" applyBorder="1" applyAlignment="1">
      <alignment horizontal="center" vertical="top" shrinkToFit="1"/>
    </xf>
    <xf numFmtId="0" fontId="64" fillId="0" borderId="94" xfId="17" applyBorder="1" applyAlignment="1">
      <alignment vertical="top" wrapText="1"/>
    </xf>
    <xf numFmtId="0" fontId="64" fillId="0" borderId="95" xfId="17" applyBorder="1" applyAlignment="1">
      <alignment vertical="top" wrapText="1"/>
    </xf>
    <xf numFmtId="2" fontId="77" fillId="0" borderId="96" xfId="17" applyNumberFormat="1" applyFont="1" applyBorder="1" applyAlignment="1">
      <alignment vertical="top" shrinkToFit="1"/>
    </xf>
    <xf numFmtId="0" fontId="65" fillId="0" borderId="96" xfId="17" applyFont="1" applyBorder="1" applyAlignment="1">
      <alignment vertical="top" wrapText="1"/>
    </xf>
    <xf numFmtId="0" fontId="64" fillId="0" borderId="93" xfId="17" applyBorder="1" applyAlignment="1">
      <alignment horizontal="left" vertical="top"/>
    </xf>
    <xf numFmtId="2" fontId="13" fillId="5" borderId="0" xfId="8" applyNumberFormat="1" applyFont="1" applyFill="1" applyAlignment="1">
      <alignment vertical="center"/>
    </xf>
    <xf numFmtId="1" fontId="13" fillId="5" borderId="0" xfId="8" applyNumberFormat="1" applyFont="1" applyFill="1" applyAlignment="1">
      <alignment vertical="center"/>
    </xf>
    <xf numFmtId="1" fontId="13" fillId="0" borderId="0" xfId="8" applyNumberFormat="1" applyFont="1" applyAlignment="1">
      <alignment vertical="center"/>
    </xf>
    <xf numFmtId="0" fontId="93" fillId="0" borderId="0" xfId="8" applyFont="1"/>
    <xf numFmtId="171" fontId="14" fillId="0" borderId="0" xfId="10" applyNumberFormat="1" applyFont="1" applyBorder="1" applyProtection="1"/>
    <xf numFmtId="171" fontId="14" fillId="9" borderId="0" xfId="10" applyNumberFormat="1" applyFont="1" applyFill="1" applyBorder="1" applyProtection="1"/>
    <xf numFmtId="41" fontId="14" fillId="9" borderId="41" xfId="10" applyFont="1" applyFill="1" applyBorder="1" applyProtection="1"/>
    <xf numFmtId="41" fontId="14" fillId="0" borderId="41" xfId="10" applyFont="1" applyBorder="1" applyProtection="1"/>
    <xf numFmtId="41" fontId="96" fillId="0" borderId="41" xfId="10" applyFont="1" applyBorder="1" applyAlignment="1" applyProtection="1">
      <alignment vertical="center"/>
    </xf>
    <xf numFmtId="41" fontId="96" fillId="9" borderId="41" xfId="10" applyFont="1" applyFill="1" applyBorder="1" applyAlignment="1" applyProtection="1">
      <alignment vertical="center"/>
    </xf>
    <xf numFmtId="41" fontId="95" fillId="0" borderId="41" xfId="10" applyFont="1" applyBorder="1" applyProtection="1"/>
    <xf numFmtId="41" fontId="95" fillId="9" borderId="41" xfId="10" applyFont="1" applyFill="1" applyBorder="1" applyProtection="1"/>
    <xf numFmtId="0" fontId="95" fillId="9" borderId="0" xfId="8" applyFont="1" applyFill="1"/>
    <xf numFmtId="170" fontId="14" fillId="0" borderId="0" xfId="9" applyNumberFormat="1" applyFont="1" applyBorder="1" applyProtection="1">
      <protection locked="0"/>
    </xf>
    <xf numFmtId="0" fontId="37" fillId="0" borderId="0" xfId="0" applyFont="1" applyAlignment="1">
      <alignment horizontal="center" vertical="center"/>
    </xf>
    <xf numFmtId="0" fontId="99" fillId="0" borderId="0" xfId="8" applyFont="1" applyAlignment="1">
      <alignment vertical="center"/>
    </xf>
    <xf numFmtId="0" fontId="100" fillId="0" borderId="0" xfId="8" applyFont="1"/>
    <xf numFmtId="0" fontId="101" fillId="0" borderId="0" xfId="8" applyFont="1"/>
    <xf numFmtId="0" fontId="20" fillId="0" borderId="0" xfId="8" applyFont="1" applyAlignment="1">
      <alignment horizontal="center"/>
    </xf>
    <xf numFmtId="0" fontId="12" fillId="0" borderId="0" xfId="8" applyFont="1" applyAlignment="1">
      <alignment horizontal="center"/>
    </xf>
    <xf numFmtId="0" fontId="27" fillId="9" borderId="0" xfId="8" applyFont="1" applyFill="1"/>
    <xf numFmtId="0" fontId="102" fillId="0" borderId="0" xfId="8" applyFont="1"/>
    <xf numFmtId="0" fontId="103" fillId="9" borderId="0" xfId="8" applyFont="1" applyFill="1" applyAlignment="1">
      <alignment vertical="center"/>
    </xf>
    <xf numFmtId="0" fontId="19" fillId="9" borderId="0" xfId="8" applyFont="1" applyFill="1" applyAlignment="1">
      <alignment horizontal="left" vertical="center"/>
    </xf>
    <xf numFmtId="14" fontId="104" fillId="9" borderId="0" xfId="8" applyNumberFormat="1" applyFont="1" applyFill="1" applyAlignment="1">
      <alignment horizontal="left" vertical="center"/>
    </xf>
    <xf numFmtId="0" fontId="105" fillId="9" borderId="0" xfId="8" applyFont="1" applyFill="1"/>
    <xf numFmtId="0" fontId="29" fillId="9" borderId="0" xfId="8" applyFont="1" applyFill="1"/>
    <xf numFmtId="0" fontId="106" fillId="9" borderId="0" xfId="8" applyFont="1" applyFill="1"/>
    <xf numFmtId="0" fontId="24" fillId="9" borderId="0" xfId="8" applyFont="1" applyFill="1"/>
    <xf numFmtId="0" fontId="107" fillId="0" borderId="0" xfId="8" applyFont="1"/>
    <xf numFmtId="0" fontId="108" fillId="0" borderId="0" xfId="8" applyFont="1"/>
    <xf numFmtId="0" fontId="14" fillId="9" borderId="99" xfId="8" applyFont="1" applyFill="1" applyBorder="1"/>
    <xf numFmtId="0" fontId="14" fillId="9" borderId="100" xfId="8" applyFont="1" applyFill="1" applyBorder="1"/>
    <xf numFmtId="0" fontId="11" fillId="9" borderId="99" xfId="8" applyFill="1" applyBorder="1"/>
    <xf numFmtId="0" fontId="11" fillId="9" borderId="0" xfId="8" applyFill="1"/>
    <xf numFmtId="0" fontId="11" fillId="9" borderId="100" xfId="8" applyFill="1" applyBorder="1"/>
    <xf numFmtId="0" fontId="100" fillId="0" borderId="0" xfId="8" applyFont="1" applyAlignment="1">
      <alignment horizontal="center"/>
    </xf>
    <xf numFmtId="41" fontId="14" fillId="9" borderId="99" xfId="8" applyNumberFormat="1" applyFont="1" applyFill="1" applyBorder="1"/>
    <xf numFmtId="41" fontId="11" fillId="9" borderId="99" xfId="8" applyNumberFormat="1" applyFill="1" applyBorder="1"/>
    <xf numFmtId="171" fontId="14" fillId="9" borderId="0" xfId="8" applyNumberFormat="1" applyFont="1" applyFill="1"/>
    <xf numFmtId="171" fontId="11" fillId="9" borderId="0" xfId="8" applyNumberFormat="1" applyFill="1"/>
    <xf numFmtId="0" fontId="14" fillId="9" borderId="99" xfId="8" quotePrefix="1" applyFont="1" applyFill="1" applyBorder="1"/>
    <xf numFmtId="0" fontId="14" fillId="9" borderId="0" xfId="8" quotePrefix="1" applyFont="1" applyFill="1"/>
    <xf numFmtId="0" fontId="11" fillId="9" borderId="99" xfId="8" quotePrefix="1" applyFill="1" applyBorder="1"/>
    <xf numFmtId="0" fontId="11" fillId="9" borderId="0" xfId="8" quotePrefix="1" applyFill="1"/>
    <xf numFmtId="41" fontId="14" fillId="9" borderId="99" xfId="10" applyFont="1" applyFill="1" applyBorder="1"/>
    <xf numFmtId="2" fontId="14" fillId="9" borderId="0" xfId="8" applyNumberFormat="1" applyFont="1" applyFill="1"/>
    <xf numFmtId="41" fontId="95" fillId="9" borderId="99" xfId="10" applyFont="1" applyFill="1" applyBorder="1"/>
    <xf numFmtId="0" fontId="95" fillId="9" borderId="100" xfId="8" applyFont="1" applyFill="1" applyBorder="1"/>
    <xf numFmtId="0" fontId="98" fillId="9" borderId="0" xfId="8" applyFont="1" applyFill="1"/>
    <xf numFmtId="41" fontId="22" fillId="9" borderId="99" xfId="10" applyFont="1" applyFill="1" applyBorder="1"/>
    <xf numFmtId="0" fontId="22" fillId="9" borderId="100" xfId="8" applyFont="1" applyFill="1" applyBorder="1"/>
    <xf numFmtId="41" fontId="11" fillId="9" borderId="99" xfId="10" applyFont="1" applyFill="1" applyBorder="1"/>
    <xf numFmtId="0" fontId="100" fillId="0" borderId="0" xfId="8" quotePrefix="1" applyFont="1" applyAlignment="1">
      <alignment horizontal="center"/>
    </xf>
    <xf numFmtId="41" fontId="93" fillId="9" borderId="101" xfId="8" applyNumberFormat="1" applyFont="1" applyFill="1" applyBorder="1"/>
    <xf numFmtId="0" fontId="14" fillId="9" borderId="66" xfId="8" applyFont="1" applyFill="1" applyBorder="1"/>
    <xf numFmtId="0" fontId="14" fillId="9" borderId="102" xfId="8" applyFont="1" applyFill="1" applyBorder="1"/>
    <xf numFmtId="41" fontId="12" fillId="9" borderId="101" xfId="8" applyNumberFormat="1" applyFont="1" applyFill="1" applyBorder="1"/>
    <xf numFmtId="0" fontId="11" fillId="9" borderId="66" xfId="8" applyFill="1" applyBorder="1"/>
    <xf numFmtId="0" fontId="11" fillId="9" borderId="102" xfId="8" applyFill="1" applyBorder="1"/>
    <xf numFmtId="0" fontId="100" fillId="0" borderId="44" xfId="8" applyFont="1" applyBorder="1"/>
    <xf numFmtId="0" fontId="100" fillId="0" borderId="43" xfId="8" applyFont="1" applyBorder="1"/>
    <xf numFmtId="0" fontId="11" fillId="0" borderId="43" xfId="8" applyBorder="1"/>
    <xf numFmtId="0" fontId="100" fillId="0" borderId="41" xfId="8" applyFont="1" applyBorder="1"/>
    <xf numFmtId="0" fontId="109" fillId="0" borderId="41" xfId="8" applyFont="1" applyBorder="1"/>
    <xf numFmtId="0" fontId="110" fillId="0" borderId="0" xfId="8" applyFont="1"/>
    <xf numFmtId="0" fontId="109" fillId="0" borderId="0" xfId="8" applyFont="1"/>
    <xf numFmtId="0" fontId="110" fillId="0" borderId="41" xfId="8" applyFont="1" applyBorder="1"/>
    <xf numFmtId="0" fontId="110" fillId="0" borderId="0" xfId="8" quotePrefix="1" applyFont="1"/>
    <xf numFmtId="0" fontId="100" fillId="0" borderId="40" xfId="8" applyFont="1" applyBorder="1"/>
    <xf numFmtId="0" fontId="110" fillId="0" borderId="39" xfId="8" applyFont="1" applyBorder="1"/>
    <xf numFmtId="0" fontId="110" fillId="0" borderId="37" xfId="8" quotePrefix="1" applyFont="1" applyBorder="1"/>
    <xf numFmtId="0" fontId="110" fillId="0" borderId="37" xfId="8" applyFont="1" applyBorder="1"/>
    <xf numFmtId="0" fontId="100" fillId="0" borderId="37" xfId="8" applyFont="1" applyBorder="1"/>
    <xf numFmtId="0" fontId="100" fillId="0" borderId="38" xfId="8" applyFont="1" applyBorder="1"/>
    <xf numFmtId="0" fontId="11" fillId="0" borderId="49" xfId="8" applyBorder="1"/>
    <xf numFmtId="0" fontId="11" fillId="0" borderId="48" xfId="8" applyBorder="1"/>
    <xf numFmtId="41" fontId="11" fillId="0" borderId="49" xfId="8" applyNumberFormat="1" applyBorder="1"/>
    <xf numFmtId="171" fontId="11" fillId="0" borderId="0" xfId="10" applyNumberFormat="1" applyFont="1" applyBorder="1"/>
    <xf numFmtId="0" fontId="11" fillId="0" borderId="49" xfId="8" quotePrefix="1" applyBorder="1"/>
    <xf numFmtId="41" fontId="11" fillId="0" borderId="49" xfId="10" applyFont="1" applyBorder="1"/>
    <xf numFmtId="41" fontId="22" fillId="0" borderId="49" xfId="10" applyFont="1" applyBorder="1"/>
    <xf numFmtId="41" fontId="12" fillId="0" borderId="47" xfId="8" applyNumberFormat="1" applyFont="1" applyBorder="1"/>
    <xf numFmtId="0" fontId="11" fillId="0" borderId="46" xfId="8" applyBorder="1"/>
    <xf numFmtId="0" fontId="11" fillId="0" borderId="45" xfId="8" applyBorder="1"/>
    <xf numFmtId="0" fontId="100" fillId="0" borderId="52" xfId="8" applyFont="1" applyBorder="1"/>
    <xf numFmtId="0" fontId="100" fillId="0" borderId="51" xfId="8" applyFont="1" applyBorder="1"/>
    <xf numFmtId="0" fontId="100" fillId="0" borderId="50" xfId="8" applyFont="1" applyBorder="1"/>
    <xf numFmtId="0" fontId="100" fillId="0" borderId="49" xfId="8" applyFont="1" applyBorder="1"/>
    <xf numFmtId="0" fontId="100" fillId="0" borderId="48" xfId="8" applyFont="1" applyBorder="1"/>
    <xf numFmtId="0" fontId="109" fillId="0" borderId="49" xfId="8" applyFont="1" applyBorder="1"/>
    <xf numFmtId="0" fontId="110" fillId="0" borderId="49" xfId="8" applyFont="1" applyBorder="1"/>
    <xf numFmtId="0" fontId="110" fillId="0" borderId="47" xfId="8" applyFont="1" applyBorder="1"/>
    <xf numFmtId="0" fontId="110" fillId="0" borderId="46" xfId="8" quotePrefix="1" applyFont="1" applyBorder="1"/>
    <xf numFmtId="0" fontId="110" fillId="0" borderId="46" xfId="8" applyFont="1" applyBorder="1"/>
    <xf numFmtId="0" fontId="100" fillId="0" borderId="46" xfId="8" applyFont="1" applyBorder="1"/>
    <xf numFmtId="0" fontId="100" fillId="0" borderId="45" xfId="8" applyFont="1" applyBorder="1"/>
    <xf numFmtId="171" fontId="11" fillId="9" borderId="0" xfId="10" applyNumberFormat="1" applyFont="1" applyFill="1" applyBorder="1"/>
    <xf numFmtId="2" fontId="11" fillId="9" borderId="0" xfId="8" applyNumberFormat="1" applyFill="1"/>
    <xf numFmtId="0" fontId="24" fillId="0" borderId="0" xfId="8" applyFont="1"/>
    <xf numFmtId="0" fontId="22" fillId="0" borderId="0" xfId="8" applyFont="1"/>
    <xf numFmtId="0" fontId="22" fillId="0" borderId="48" xfId="8" applyFont="1" applyBorder="1"/>
    <xf numFmtId="41" fontId="14" fillId="0" borderId="0" xfId="8" applyNumberFormat="1" applyFont="1"/>
    <xf numFmtId="10" fontId="11" fillId="0" borderId="0" xfId="8" applyNumberFormat="1"/>
    <xf numFmtId="170" fontId="12" fillId="0" borderId="0" xfId="8" applyNumberFormat="1" applyFont="1"/>
    <xf numFmtId="164" fontId="12" fillId="0" borderId="0" xfId="8" applyNumberFormat="1" applyFont="1"/>
    <xf numFmtId="0" fontId="22" fillId="0" borderId="0" xfId="8" applyFont="1" applyAlignment="1">
      <alignment horizontal="center" vertical="center"/>
    </xf>
    <xf numFmtId="164" fontId="12" fillId="0" borderId="0" xfId="8" applyNumberFormat="1" applyFont="1" applyAlignment="1">
      <alignment horizontal="center" vertical="center"/>
    </xf>
    <xf numFmtId="0" fontId="41" fillId="0" borderId="12" xfId="0" applyFont="1" applyBorder="1" applyAlignment="1">
      <alignment horizontal="center" vertical="center"/>
    </xf>
    <xf numFmtId="0" fontId="41" fillId="0" borderId="0" xfId="0" applyFont="1" applyAlignment="1">
      <alignment horizontal="center" vertical="center"/>
    </xf>
    <xf numFmtId="0" fontId="73" fillId="0" borderId="0" xfId="17" applyFont="1" applyAlignment="1">
      <alignment horizontal="left" vertical="top" wrapText="1" indent="1"/>
    </xf>
    <xf numFmtId="0" fontId="73" fillId="0" borderId="0" xfId="17" applyFont="1" applyAlignment="1">
      <alignment horizontal="center" vertical="top" wrapText="1"/>
    </xf>
    <xf numFmtId="2" fontId="77" fillId="0" borderId="0" xfId="17" applyNumberFormat="1" applyFont="1" applyAlignment="1">
      <alignment horizontal="center" vertical="top" shrinkToFit="1"/>
    </xf>
    <xf numFmtId="2" fontId="77" fillId="0" borderId="0" xfId="17" applyNumberFormat="1" applyFont="1" applyAlignment="1">
      <alignment horizontal="left" vertical="top" indent="2" shrinkToFit="1"/>
    </xf>
    <xf numFmtId="2" fontId="81" fillId="0" borderId="0" xfId="17" applyNumberFormat="1" applyFont="1" applyAlignment="1">
      <alignment horizontal="left" vertical="top" indent="2" shrinkToFit="1"/>
    </xf>
    <xf numFmtId="0" fontId="64" fillId="0" borderId="68" xfId="17" applyBorder="1" applyAlignment="1">
      <alignment horizontal="left" wrapText="1"/>
    </xf>
    <xf numFmtId="2" fontId="77" fillId="0" borderId="0" xfId="17" applyNumberFormat="1" applyFont="1" applyAlignment="1">
      <alignment vertical="top" shrinkToFit="1"/>
    </xf>
    <xf numFmtId="1" fontId="28" fillId="20" borderId="70" xfId="17" applyNumberFormat="1" applyFont="1" applyFill="1" applyBorder="1" applyAlignment="1">
      <alignment horizontal="center" vertical="center" shrinkToFit="1"/>
    </xf>
    <xf numFmtId="2" fontId="27" fillId="0" borderId="70" xfId="17" applyNumberFormat="1" applyFont="1" applyBorder="1" applyAlignment="1">
      <alignment horizontal="center" vertical="center" shrinkToFit="1"/>
    </xf>
    <xf numFmtId="2" fontId="27" fillId="0" borderId="71" xfId="17" applyNumberFormat="1" applyFont="1" applyBorder="1" applyAlignment="1">
      <alignment horizontal="center" vertical="center" shrinkToFit="1"/>
    </xf>
    <xf numFmtId="2" fontId="27" fillId="0" borderId="96" xfId="17" applyNumberFormat="1" applyFont="1" applyBorder="1" applyAlignment="1">
      <alignment horizontal="center" vertical="center" shrinkToFit="1"/>
    </xf>
    <xf numFmtId="2" fontId="27" fillId="0" borderId="70" xfId="17" applyNumberFormat="1" applyFont="1" applyBorder="1" applyAlignment="1">
      <alignment vertical="center" shrinkToFit="1"/>
    </xf>
    <xf numFmtId="1" fontId="28" fillId="6" borderId="70" xfId="17" applyNumberFormat="1" applyFont="1" applyFill="1" applyBorder="1" applyAlignment="1">
      <alignment horizontal="center" vertical="center" shrinkToFit="1"/>
    </xf>
    <xf numFmtId="1" fontId="28" fillId="6" borderId="71" xfId="17" applyNumberFormat="1" applyFont="1" applyFill="1" applyBorder="1" applyAlignment="1">
      <alignment horizontal="center" vertical="center" shrinkToFit="1"/>
    </xf>
    <xf numFmtId="1" fontId="28" fillId="6" borderId="96" xfId="17" applyNumberFormat="1" applyFont="1" applyFill="1" applyBorder="1" applyAlignment="1">
      <alignment horizontal="center" vertical="center" shrinkToFit="1"/>
    </xf>
    <xf numFmtId="0" fontId="28" fillId="6" borderId="74" xfId="17" applyFont="1" applyFill="1" applyBorder="1" applyAlignment="1">
      <alignment vertical="center" wrapText="1"/>
    </xf>
    <xf numFmtId="0" fontId="28" fillId="6" borderId="76" xfId="17" applyFont="1" applyFill="1" applyBorder="1" applyAlignment="1">
      <alignment vertical="center" wrapText="1"/>
    </xf>
    <xf numFmtId="0" fontId="27" fillId="19" borderId="73" xfId="17" applyFont="1" applyFill="1" applyBorder="1" applyAlignment="1">
      <alignment horizontal="center" vertical="center" wrapText="1"/>
    </xf>
    <xf numFmtId="0" fontId="111" fillId="19" borderId="125" xfId="17" applyFont="1" applyFill="1" applyBorder="1" applyAlignment="1">
      <alignment horizontal="center" vertical="top" wrapText="1"/>
    </xf>
    <xf numFmtId="164" fontId="11" fillId="0" borderId="12" xfId="1" applyFont="1" applyBorder="1" applyAlignment="1">
      <alignment horizontal="center" vertical="center"/>
    </xf>
    <xf numFmtId="164" fontId="12" fillId="0" borderId="144" xfId="8" applyNumberFormat="1" applyFont="1" applyBorder="1"/>
    <xf numFmtId="164" fontId="11" fillId="0" borderId="146" xfId="1" applyFont="1" applyBorder="1" applyAlignment="1">
      <alignment horizontal="center" vertical="center"/>
    </xf>
    <xf numFmtId="164" fontId="12" fillId="0" borderId="147" xfId="8" applyNumberFormat="1" applyFont="1" applyBorder="1"/>
    <xf numFmtId="164" fontId="11" fillId="0" borderId="63" xfId="1" applyFont="1" applyBorder="1" applyAlignment="1">
      <alignment horizontal="center" vertical="center"/>
    </xf>
    <xf numFmtId="164" fontId="11" fillId="0" borderId="148" xfId="1" applyFont="1" applyBorder="1" applyAlignment="1">
      <alignment horizontal="center" vertical="center"/>
    </xf>
    <xf numFmtId="0" fontId="0" fillId="0" borderId="143" xfId="0" applyBorder="1" applyAlignment="1">
      <alignment horizontal="center"/>
    </xf>
    <xf numFmtId="0" fontId="0" fillId="0" borderId="145" xfId="0" applyBorder="1" applyAlignment="1">
      <alignment horizontal="center"/>
    </xf>
    <xf numFmtId="0" fontId="41" fillId="0" borderId="157" xfId="0" applyFont="1" applyBorder="1" applyAlignment="1">
      <alignment horizontal="center" vertical="center"/>
    </xf>
    <xf numFmtId="0" fontId="41" fillId="0" borderId="158" xfId="0" applyFont="1" applyBorder="1" applyAlignment="1">
      <alignment horizontal="center" vertical="center"/>
    </xf>
    <xf numFmtId="0" fontId="0" fillId="0" borderId="157" xfId="0" applyBorder="1" applyAlignment="1">
      <alignment horizontal="center" vertical="center"/>
    </xf>
    <xf numFmtId="42" fontId="0" fillId="0" borderId="12" xfId="1" applyNumberFormat="1" applyFont="1" applyBorder="1" applyAlignment="1">
      <alignment vertical="center"/>
    </xf>
    <xf numFmtId="42" fontId="0" fillId="0" borderId="158" xfId="0" applyNumberFormat="1" applyBorder="1" applyAlignment="1">
      <alignment vertical="center"/>
    </xf>
    <xf numFmtId="0" fontId="0" fillId="0" borderId="159" xfId="0" applyBorder="1" applyAlignment="1">
      <alignment horizontal="center" vertical="center"/>
    </xf>
    <xf numFmtId="42" fontId="0" fillId="0" borderId="160" xfId="1" applyNumberFormat="1" applyFont="1" applyBorder="1" applyAlignment="1">
      <alignment vertical="center"/>
    </xf>
    <xf numFmtId="42" fontId="0" fillId="0" borderId="161" xfId="0" applyNumberFormat="1" applyBorder="1" applyAlignment="1">
      <alignment vertical="center"/>
    </xf>
    <xf numFmtId="0" fontId="0" fillId="19" borderId="91" xfId="0" applyFill="1" applyBorder="1"/>
    <xf numFmtId="0" fontId="0" fillId="19" borderId="87" xfId="0" applyFill="1" applyBorder="1"/>
    <xf numFmtId="0" fontId="0" fillId="19" borderId="92" xfId="0" applyFill="1" applyBorder="1"/>
    <xf numFmtId="0" fontId="0" fillId="19" borderId="88" xfId="0" applyFill="1" applyBorder="1"/>
    <xf numFmtId="0" fontId="0" fillId="19" borderId="89" xfId="0" applyFill="1" applyBorder="1"/>
    <xf numFmtId="0" fontId="0" fillId="19" borderId="90" xfId="0" applyFill="1" applyBorder="1"/>
    <xf numFmtId="0" fontId="0" fillId="19" borderId="162" xfId="0" applyFill="1" applyBorder="1"/>
    <xf numFmtId="0" fontId="0" fillId="19" borderId="0" xfId="0" applyFill="1"/>
    <xf numFmtId="0" fontId="0" fillId="19" borderId="149" xfId="0" applyFill="1" applyBorder="1"/>
    <xf numFmtId="9" fontId="0" fillId="0" borderId="12" xfId="1" applyNumberFormat="1" applyFont="1" applyBorder="1" applyAlignment="1">
      <alignment horizontal="center" vertical="center"/>
    </xf>
    <xf numFmtId="9" fontId="0" fillId="0" borderId="160" xfId="1" applyNumberFormat="1" applyFont="1" applyBorder="1" applyAlignment="1">
      <alignment horizontal="center" vertical="center"/>
    </xf>
    <xf numFmtId="0" fontId="41" fillId="16" borderId="157" xfId="0" applyFont="1" applyFill="1" applyBorder="1" applyAlignment="1">
      <alignment horizontal="center" vertical="center"/>
    </xf>
    <xf numFmtId="0" fontId="41" fillId="16" borderId="12" xfId="0" applyFont="1" applyFill="1" applyBorder="1" applyAlignment="1">
      <alignment horizontal="center" vertical="center"/>
    </xf>
    <xf numFmtId="0" fontId="41" fillId="16" borderId="28" xfId="0" applyFont="1" applyFill="1" applyBorder="1" applyAlignment="1">
      <alignment horizontal="center" vertical="center"/>
    </xf>
    <xf numFmtId="0" fontId="41" fillId="16" borderId="158" xfId="0" applyFont="1" applyFill="1" applyBorder="1" applyAlignment="1">
      <alignment horizontal="center" vertical="center"/>
    </xf>
    <xf numFmtId="0" fontId="40" fillId="0" borderId="0" xfId="0" applyFont="1"/>
    <xf numFmtId="0" fontId="0" fillId="9" borderId="0" xfId="0" applyFill="1"/>
    <xf numFmtId="0" fontId="0" fillId="9" borderId="88" xfId="0" applyFill="1" applyBorder="1"/>
    <xf numFmtId="0" fontId="0" fillId="9" borderId="89" xfId="0" applyFill="1" applyBorder="1"/>
    <xf numFmtId="0" fontId="0" fillId="9" borderId="90" xfId="0" applyFill="1" applyBorder="1"/>
    <xf numFmtId="0" fontId="0" fillId="9" borderId="162" xfId="0" applyFill="1" applyBorder="1"/>
    <xf numFmtId="0" fontId="0" fillId="9" borderId="149" xfId="0" applyFill="1" applyBorder="1"/>
    <xf numFmtId="0" fontId="0" fillId="9" borderId="91" xfId="0" applyFill="1" applyBorder="1"/>
    <xf numFmtId="0" fontId="0" fillId="9" borderId="92" xfId="0" applyFill="1" applyBorder="1"/>
    <xf numFmtId="0" fontId="0" fillId="9" borderId="87" xfId="0" applyFill="1" applyBorder="1"/>
    <xf numFmtId="172" fontId="0" fillId="0" borderId="0" xfId="0" applyNumberFormat="1" applyAlignment="1">
      <alignment vertical="center"/>
    </xf>
    <xf numFmtId="0" fontId="41" fillId="0" borderId="0" xfId="0" applyFont="1" applyAlignment="1">
      <alignment vertical="center"/>
    </xf>
    <xf numFmtId="0" fontId="17" fillId="0" borderId="41" xfId="8" applyFont="1" applyBorder="1"/>
    <xf numFmtId="0" fontId="11" fillId="0" borderId="41" xfId="8" applyBorder="1"/>
    <xf numFmtId="2" fontId="11" fillId="0" borderId="0" xfId="8" applyNumberFormat="1"/>
    <xf numFmtId="2" fontId="27" fillId="0" borderId="125" xfId="17" applyNumberFormat="1" applyFont="1" applyBorder="1" applyAlignment="1">
      <alignment horizontal="center" vertical="center" shrinkToFit="1"/>
    </xf>
    <xf numFmtId="2" fontId="27" fillId="0" borderId="123" xfId="17" applyNumberFormat="1" applyFont="1" applyBorder="1" applyAlignment="1">
      <alignment horizontal="center" vertical="center" shrinkToFit="1"/>
    </xf>
    <xf numFmtId="2" fontId="27" fillId="0" borderId="125" xfId="17" applyNumberFormat="1" applyFont="1" applyBorder="1" applyAlignment="1">
      <alignment vertical="center" shrinkToFit="1"/>
    </xf>
    <xf numFmtId="2" fontId="27" fillId="0" borderId="72" xfId="17" applyNumberFormat="1" applyFont="1" applyBorder="1" applyAlignment="1">
      <alignment horizontal="center" vertical="center" shrinkToFit="1"/>
    </xf>
    <xf numFmtId="2" fontId="27" fillId="0" borderId="138" xfId="17" applyNumberFormat="1" applyFont="1" applyBorder="1" applyAlignment="1">
      <alignment horizontal="center" vertical="center" shrinkToFit="1"/>
    </xf>
    <xf numFmtId="2" fontId="27" fillId="0" borderId="133" xfId="17" applyNumberFormat="1" applyFont="1" applyBorder="1" applyAlignment="1">
      <alignment horizontal="center" vertical="center" shrinkToFit="1"/>
    </xf>
    <xf numFmtId="2" fontId="27" fillId="0" borderId="134" xfId="17" applyNumberFormat="1" applyFont="1" applyBorder="1" applyAlignment="1">
      <alignment horizontal="center" vertical="center" shrinkToFit="1"/>
    </xf>
    <xf numFmtId="2" fontId="27" fillId="0" borderId="139" xfId="17" applyNumberFormat="1" applyFont="1" applyBorder="1" applyAlignment="1">
      <alignment horizontal="center" vertical="center" shrinkToFit="1"/>
    </xf>
    <xf numFmtId="0" fontId="27" fillId="0" borderId="70" xfId="17" applyFont="1" applyBorder="1" applyAlignment="1">
      <alignment horizontal="center" vertical="center" wrapText="1"/>
    </xf>
    <xf numFmtId="0" fontId="27" fillId="0" borderId="125" xfId="17" applyFont="1" applyBorder="1" applyAlignment="1">
      <alignment horizontal="center" vertical="center" wrapText="1"/>
    </xf>
    <xf numFmtId="0" fontId="27" fillId="19" borderId="124" xfId="17" applyFont="1" applyFill="1" applyBorder="1" applyAlignment="1">
      <alignment horizontal="center" vertical="center" wrapText="1"/>
    </xf>
    <xf numFmtId="0" fontId="41" fillId="6" borderId="143" xfId="0" applyFont="1" applyFill="1" applyBorder="1" applyAlignment="1">
      <alignment horizontal="center"/>
    </xf>
    <xf numFmtId="0" fontId="12" fillId="6" borderId="38" xfId="8" applyFont="1" applyFill="1" applyBorder="1" applyAlignment="1">
      <alignment horizontal="center" vertical="center"/>
    </xf>
    <xf numFmtId="0" fontId="12" fillId="6" borderId="36" xfId="8" applyFont="1" applyFill="1" applyBorder="1" applyAlignment="1">
      <alignment horizontal="center" vertical="center"/>
    </xf>
    <xf numFmtId="0" fontId="12" fillId="6" borderId="150" xfId="8" applyFont="1" applyFill="1" applyBorder="1" applyAlignment="1">
      <alignment horizontal="center" vertical="center"/>
    </xf>
    <xf numFmtId="0" fontId="12" fillId="6" borderId="12" xfId="8" applyFont="1" applyFill="1" applyBorder="1" applyAlignment="1">
      <alignment horizontal="center" vertical="center"/>
    </xf>
    <xf numFmtId="0" fontId="12" fillId="6" borderId="144" xfId="8" applyFont="1" applyFill="1" applyBorder="1" applyAlignment="1">
      <alignment horizontal="center" vertical="center"/>
    </xf>
    <xf numFmtId="0" fontId="0" fillId="0" borderId="0" xfId="0" applyAlignment="1">
      <alignment vertical="center"/>
    </xf>
    <xf numFmtId="166" fontId="38" fillId="0" borderId="0" xfId="12" applyFont="1" applyFill="1" applyBorder="1" applyAlignment="1">
      <alignment horizontal="center" vertical="center"/>
    </xf>
    <xf numFmtId="0" fontId="12" fillId="0" borderId="0" xfId="8" applyFont="1" applyAlignment="1">
      <alignment horizontal="center" vertical="center"/>
    </xf>
    <xf numFmtId="0" fontId="29" fillId="0" borderId="0" xfId="8" applyFont="1" applyAlignment="1">
      <alignment vertical="center"/>
    </xf>
    <xf numFmtId="0" fontId="26" fillId="0" borderId="0" xfId="8" applyFont="1" applyAlignment="1">
      <alignment horizontal="left"/>
    </xf>
    <xf numFmtId="0" fontId="93" fillId="0" borderId="0" xfId="8" applyFont="1" applyAlignment="1">
      <alignment vertical="center"/>
    </xf>
    <xf numFmtId="0" fontId="16" fillId="0" borderId="0" xfId="8" applyFont="1" applyAlignment="1">
      <alignment horizontal="left" vertical="center"/>
    </xf>
    <xf numFmtId="0" fontId="93" fillId="0" borderId="0" xfId="8" applyFont="1" applyAlignment="1">
      <alignment horizontal="left" vertical="center"/>
    </xf>
    <xf numFmtId="0" fontId="94" fillId="9" borderId="0" xfId="8" applyFont="1" applyFill="1" applyAlignment="1">
      <alignment vertical="center"/>
    </xf>
    <xf numFmtId="0" fontId="16" fillId="9" borderId="0" xfId="8" applyFont="1" applyFill="1" applyAlignment="1">
      <alignment horizontal="left" vertical="center"/>
    </xf>
    <xf numFmtId="0" fontId="93" fillId="9" borderId="0" xfId="8" applyFont="1" applyFill="1" applyAlignment="1">
      <alignment horizontal="left" vertical="center"/>
    </xf>
    <xf numFmtId="14" fontId="16" fillId="9" borderId="0" xfId="8" applyNumberFormat="1" applyFont="1" applyFill="1" applyAlignment="1">
      <alignment horizontal="left" vertical="center"/>
    </xf>
    <xf numFmtId="0" fontId="93" fillId="9" borderId="0" xfId="8" applyFont="1" applyFill="1" applyAlignment="1">
      <alignment vertical="center"/>
    </xf>
    <xf numFmtId="0" fontId="26" fillId="0" borderId="0" xfId="8" applyFont="1"/>
    <xf numFmtId="0" fontId="21" fillId="0" borderId="0" xfId="8" applyFont="1"/>
    <xf numFmtId="0" fontId="29" fillId="0" borderId="0" xfId="8" applyFont="1"/>
    <xf numFmtId="0" fontId="29" fillId="0" borderId="0" xfId="8" applyFont="1" applyAlignment="1">
      <alignment horizontal="center"/>
    </xf>
    <xf numFmtId="0" fontId="14" fillId="0" borderId="41" xfId="8" applyFont="1" applyBorder="1"/>
    <xf numFmtId="0" fontId="14" fillId="0" borderId="40" xfId="8" applyFont="1" applyBorder="1"/>
    <xf numFmtId="0" fontId="14" fillId="9" borderId="41" xfId="8" applyFont="1" applyFill="1" applyBorder="1"/>
    <xf numFmtId="0" fontId="14" fillId="9" borderId="40" xfId="8" applyFont="1" applyFill="1" applyBorder="1"/>
    <xf numFmtId="0" fontId="14" fillId="0" borderId="0" xfId="8" applyFont="1" applyAlignment="1">
      <alignment horizontal="center"/>
    </xf>
    <xf numFmtId="41" fontId="14" fillId="0" borderId="41" xfId="8" applyNumberFormat="1" applyFont="1" applyBorder="1"/>
    <xf numFmtId="41" fontId="14" fillId="9" borderId="41" xfId="8" applyNumberFormat="1" applyFont="1" applyFill="1" applyBorder="1"/>
    <xf numFmtId="0" fontId="14" fillId="0" borderId="41" xfId="8" quotePrefix="1" applyFont="1" applyBorder="1"/>
    <xf numFmtId="0" fontId="14" fillId="0" borderId="0" xfId="8" quotePrefix="1" applyFont="1"/>
    <xf numFmtId="0" fontId="14" fillId="9" borderId="41" xfId="8" quotePrefix="1" applyFont="1" applyFill="1" applyBorder="1"/>
    <xf numFmtId="2" fontId="14" fillId="0" borderId="0" xfId="8" applyNumberFormat="1" applyFont="1"/>
    <xf numFmtId="0" fontId="96" fillId="0" borderId="0" xfId="8" applyFont="1" applyAlignment="1">
      <alignment vertical="center"/>
    </xf>
    <xf numFmtId="0" fontId="96" fillId="0" borderId="40" xfId="8" applyFont="1" applyBorder="1" applyAlignment="1">
      <alignment vertical="center"/>
    </xf>
    <xf numFmtId="0" fontId="96" fillId="9" borderId="0" xfId="8" applyFont="1" applyFill="1" applyAlignment="1">
      <alignment vertical="center"/>
    </xf>
    <xf numFmtId="0" fontId="96" fillId="9" borderId="40" xfId="8" applyFont="1" applyFill="1" applyBorder="1" applyAlignment="1">
      <alignment vertical="center"/>
    </xf>
    <xf numFmtId="0" fontId="97" fillId="0" borderId="0" xfId="8" applyFont="1"/>
    <xf numFmtId="0" fontId="95" fillId="0" borderId="0" xfId="8" applyFont="1"/>
    <xf numFmtId="0" fontId="95" fillId="0" borderId="40" xfId="8" applyFont="1" applyBorder="1"/>
    <xf numFmtId="0" fontId="95" fillId="9" borderId="40" xfId="8" applyFont="1" applyFill="1" applyBorder="1"/>
    <xf numFmtId="10" fontId="14" fillId="0" borderId="0" xfId="8" applyNumberFormat="1" applyFont="1"/>
    <xf numFmtId="10" fontId="14" fillId="9" borderId="0" xfId="8" applyNumberFormat="1" applyFont="1" applyFill="1"/>
    <xf numFmtId="0" fontId="14" fillId="0" borderId="0" xfId="8" quotePrefix="1" applyFont="1" applyAlignment="1">
      <alignment horizontal="center"/>
    </xf>
    <xf numFmtId="0" fontId="14" fillId="0" borderId="52" xfId="8" applyFont="1" applyBorder="1"/>
    <xf numFmtId="0" fontId="14" fillId="0" borderId="51" xfId="8" applyFont="1" applyBorder="1"/>
    <xf numFmtId="0" fontId="14" fillId="0" borderId="50" xfId="8" applyFont="1" applyBorder="1"/>
    <xf numFmtId="170" fontId="14" fillId="0" borderId="0" xfId="9" applyNumberFormat="1" applyFont="1" applyProtection="1"/>
    <xf numFmtId="0" fontId="14" fillId="0" borderId="49" xfId="8" applyFont="1" applyBorder="1"/>
    <xf numFmtId="0" fontId="14" fillId="0" borderId="48" xfId="8" applyFont="1" applyBorder="1"/>
    <xf numFmtId="0" fontId="16" fillId="0" borderId="49" xfId="8" applyFont="1" applyBorder="1"/>
    <xf numFmtId="0" fontId="15" fillId="0" borderId="0" xfId="8" applyFont="1"/>
    <xf numFmtId="0" fontId="16" fillId="0" borderId="0" xfId="8" applyFont="1"/>
    <xf numFmtId="170" fontId="14" fillId="0" borderId="0" xfId="8" applyNumberFormat="1" applyFont="1"/>
    <xf numFmtId="0" fontId="15" fillId="0" borderId="49" xfId="8" applyFont="1" applyBorder="1"/>
    <xf numFmtId="0" fontId="15" fillId="0" borderId="0" xfId="8" quotePrefix="1" applyFont="1"/>
    <xf numFmtId="165" fontId="14" fillId="0" borderId="0" xfId="8" applyNumberFormat="1" applyFont="1"/>
    <xf numFmtId="0" fontId="15" fillId="0" borderId="47" xfId="8" applyFont="1" applyBorder="1"/>
    <xf numFmtId="0" fontId="15" fillId="0" borderId="46" xfId="8" quotePrefix="1" applyFont="1" applyBorder="1"/>
    <xf numFmtId="0" fontId="15" fillId="0" borderId="46" xfId="8" applyFont="1" applyBorder="1"/>
    <xf numFmtId="0" fontId="14" fillId="0" borderId="46" xfId="8" applyFont="1" applyBorder="1"/>
    <xf numFmtId="0" fontId="14" fillId="0" borderId="45" xfId="8" applyFont="1" applyBorder="1"/>
    <xf numFmtId="0" fontId="24" fillId="0" borderId="0" xfId="8" applyFont="1" applyAlignment="1">
      <alignment vertical="center"/>
    </xf>
    <xf numFmtId="0" fontId="27" fillId="0" borderId="0" xfId="8" applyFont="1" applyAlignment="1">
      <alignment horizontal="left"/>
    </xf>
    <xf numFmtId="0" fontId="11" fillId="0" borderId="0" xfId="8" applyAlignment="1">
      <alignment horizontal="left"/>
    </xf>
    <xf numFmtId="0" fontId="55" fillId="0" borderId="0" xfId="8" applyFont="1" applyAlignment="1">
      <alignment horizontal="left"/>
    </xf>
    <xf numFmtId="0" fontId="57" fillId="0" borderId="0" xfId="8" applyFont="1"/>
    <xf numFmtId="0" fontId="52" fillId="0" borderId="0" xfId="8" applyFont="1"/>
    <xf numFmtId="0" fontId="57" fillId="9" borderId="0" xfId="8" applyFont="1" applyFill="1"/>
    <xf numFmtId="0" fontId="25" fillId="9" borderId="0" xfId="8" applyFont="1" applyFill="1" applyAlignment="1">
      <alignment vertical="center"/>
    </xf>
    <xf numFmtId="14" fontId="28" fillId="9" borderId="0" xfId="8" applyNumberFormat="1" applyFont="1" applyFill="1" applyAlignment="1">
      <alignment horizontal="left" vertical="center"/>
    </xf>
    <xf numFmtId="0" fontId="55" fillId="9" borderId="0" xfId="8" applyFont="1" applyFill="1"/>
    <xf numFmtId="0" fontId="18" fillId="0" borderId="0" xfId="8" applyFont="1"/>
    <xf numFmtId="0" fontId="12" fillId="9" borderId="0" xfId="8" applyFont="1" applyFill="1"/>
    <xf numFmtId="0" fontId="53" fillId="0" borderId="0" xfId="8" applyFont="1"/>
    <xf numFmtId="0" fontId="11" fillId="9" borderId="41" xfId="8" applyFill="1" applyBorder="1"/>
    <xf numFmtId="0" fontId="11" fillId="9" borderId="40" xfId="8" applyFill="1" applyBorder="1"/>
    <xf numFmtId="41" fontId="11" fillId="9" borderId="41" xfId="8" applyNumberFormat="1" applyFill="1" applyBorder="1"/>
    <xf numFmtId="0" fontId="11" fillId="9" borderId="41" xfId="8" quotePrefix="1" applyFill="1" applyBorder="1" applyAlignment="1">
      <alignment horizontal="right"/>
    </xf>
    <xf numFmtId="164" fontId="11" fillId="0" borderId="0" xfId="1" applyFont="1" applyProtection="1"/>
    <xf numFmtId="0" fontId="22" fillId="9" borderId="0" xfId="8" applyFont="1" applyFill="1" applyAlignment="1">
      <alignment vertical="center"/>
    </xf>
    <xf numFmtId="0" fontId="90" fillId="9" borderId="0" xfId="8" applyFont="1" applyFill="1"/>
    <xf numFmtId="0" fontId="23" fillId="9" borderId="40" xfId="8" applyFont="1" applyFill="1" applyBorder="1"/>
    <xf numFmtId="0" fontId="23" fillId="9" borderId="0" xfId="8" applyFont="1" applyFill="1"/>
    <xf numFmtId="0" fontId="22" fillId="9" borderId="40" xfId="8" applyFont="1" applyFill="1" applyBorder="1"/>
    <xf numFmtId="41" fontId="12" fillId="9" borderId="41" xfId="8" applyNumberFormat="1" applyFont="1" applyFill="1" applyBorder="1"/>
    <xf numFmtId="41" fontId="19" fillId="9" borderId="41" xfId="8" applyNumberFormat="1" applyFont="1" applyFill="1" applyBorder="1"/>
    <xf numFmtId="164" fontId="11" fillId="0" borderId="0" xfId="8" applyNumberFormat="1"/>
    <xf numFmtId="0" fontId="11" fillId="0" borderId="0" xfId="8" quotePrefix="1" applyAlignment="1">
      <alignment horizontal="center"/>
    </xf>
    <xf numFmtId="41" fontId="20" fillId="9" borderId="39" xfId="8" applyNumberFormat="1" applyFont="1" applyFill="1" applyBorder="1"/>
    <xf numFmtId="0" fontId="58" fillId="9" borderId="37" xfId="8" applyFont="1" applyFill="1" applyBorder="1"/>
    <xf numFmtId="0" fontId="58" fillId="9" borderId="38" xfId="8" applyFont="1" applyFill="1" applyBorder="1"/>
    <xf numFmtId="0" fontId="58" fillId="9" borderId="0" xfId="8" applyFont="1" applyFill="1"/>
    <xf numFmtId="41" fontId="19" fillId="9" borderId="39" xfId="8" applyNumberFormat="1" applyFont="1" applyFill="1" applyBorder="1"/>
    <xf numFmtId="0" fontId="11" fillId="9" borderId="37" xfId="8" applyFill="1" applyBorder="1"/>
    <xf numFmtId="0" fontId="11" fillId="9" borderId="38" xfId="8" applyFill="1" applyBorder="1"/>
    <xf numFmtId="0" fontId="11" fillId="0" borderId="44" xfId="8" applyBorder="1"/>
    <xf numFmtId="0" fontId="11" fillId="0" borderId="42" xfId="8" applyBorder="1"/>
    <xf numFmtId="0" fontId="11" fillId="0" borderId="40" xfId="8" applyBorder="1"/>
    <xf numFmtId="0" fontId="28" fillId="0" borderId="41" xfId="8" applyFont="1" applyBorder="1"/>
    <xf numFmtId="0" fontId="27" fillId="0" borderId="0" xfId="8" applyFont="1"/>
    <xf numFmtId="0" fontId="28" fillId="0" borderId="0" xfId="8" applyFont="1"/>
    <xf numFmtId="0" fontId="27" fillId="0" borderId="41" xfId="8" applyFont="1" applyBorder="1"/>
    <xf numFmtId="0" fontId="27" fillId="0" borderId="0" xfId="8" quotePrefix="1" applyFont="1"/>
    <xf numFmtId="165" fontId="11" fillId="0" borderId="0" xfId="14" applyFont="1" applyProtection="1"/>
    <xf numFmtId="3" fontId="11" fillId="0" borderId="0" xfId="8" applyNumberFormat="1"/>
    <xf numFmtId="165" fontId="11" fillId="0" borderId="0" xfId="8" applyNumberFormat="1"/>
    <xf numFmtId="0" fontId="27" fillId="0" borderId="39" xfId="8" applyFont="1" applyBorder="1"/>
    <xf numFmtId="0" fontId="27" fillId="0" borderId="37" xfId="8" quotePrefix="1" applyFont="1" applyBorder="1"/>
    <xf numFmtId="0" fontId="27" fillId="0" borderId="37" xfId="8" applyFont="1" applyBorder="1"/>
    <xf numFmtId="0" fontId="11" fillId="0" borderId="37" xfId="8" applyBorder="1"/>
    <xf numFmtId="0" fontId="11" fillId="0" borderId="38" xfId="8" applyBorder="1"/>
    <xf numFmtId="0" fontId="117" fillId="9" borderId="0" xfId="8" applyFont="1" applyFill="1"/>
    <xf numFmtId="0" fontId="117" fillId="9" borderId="0" xfId="8" applyFont="1" applyFill="1" applyAlignment="1">
      <alignment horizontal="center"/>
    </xf>
    <xf numFmtId="0" fontId="118" fillId="9" borderId="0" xfId="8" applyFont="1" applyFill="1" applyAlignment="1">
      <alignment horizontal="center"/>
    </xf>
    <xf numFmtId="0" fontId="119" fillId="0" borderId="0" xfId="8" applyFont="1" applyAlignment="1">
      <alignment horizontal="center" vertical="center" wrapText="1"/>
    </xf>
    <xf numFmtId="165" fontId="55" fillId="0" borderId="0" xfId="8" applyNumberFormat="1" applyFont="1"/>
    <xf numFmtId="170" fontId="92" fillId="0" borderId="0" xfId="8" applyNumberFormat="1" applyFont="1"/>
    <xf numFmtId="164" fontId="55" fillId="0" borderId="0" xfId="1" applyFont="1" applyAlignment="1" applyProtection="1">
      <alignment horizontal="center" vertical="center"/>
    </xf>
    <xf numFmtId="164" fontId="92" fillId="0" borderId="0" xfId="8" applyNumberFormat="1" applyFont="1"/>
    <xf numFmtId="164" fontId="55" fillId="0" borderId="0" xfId="1" applyFont="1" applyProtection="1"/>
    <xf numFmtId="0" fontId="120" fillId="0" borderId="0" xfId="8" applyFont="1" applyAlignment="1">
      <alignment horizontal="center" vertical="center"/>
    </xf>
    <xf numFmtId="164" fontId="120" fillId="0" borderId="0" xfId="1" applyFont="1" applyAlignment="1" applyProtection="1">
      <alignment horizontal="center"/>
    </xf>
    <xf numFmtId="164" fontId="92" fillId="0" borderId="0" xfId="8" applyNumberFormat="1" applyFont="1" applyAlignment="1">
      <alignment horizontal="center" vertical="center"/>
    </xf>
    <xf numFmtId="0" fontId="121" fillId="9" borderId="0" xfId="8" applyFont="1" applyFill="1"/>
    <xf numFmtId="0" fontId="120" fillId="9" borderId="0" xfId="8" applyFont="1" applyFill="1"/>
    <xf numFmtId="164" fontId="55" fillId="0" borderId="0" xfId="1" applyFont="1" applyAlignment="1">
      <alignment horizontal="center" vertical="center"/>
    </xf>
    <xf numFmtId="164" fontId="55" fillId="0" borderId="0" xfId="1" applyFont="1"/>
    <xf numFmtId="164" fontId="120" fillId="0" borderId="0" xfId="1" applyFont="1" applyAlignment="1">
      <alignment horizontal="center"/>
    </xf>
    <xf numFmtId="0" fontId="19" fillId="0" borderId="0" xfId="8" applyFont="1" applyAlignment="1">
      <alignment horizontal="center" vertical="center"/>
    </xf>
    <xf numFmtId="42" fontId="0" fillId="0" borderId="12" xfId="1" applyNumberFormat="1" applyFont="1" applyBorder="1" applyAlignment="1">
      <alignment horizontal="right" vertical="center"/>
    </xf>
    <xf numFmtId="42" fontId="0" fillId="0" borderId="158" xfId="0" applyNumberFormat="1" applyBorder="1" applyAlignment="1">
      <alignment horizontal="right" vertical="center"/>
    </xf>
    <xf numFmtId="42" fontId="0" fillId="0" borderId="160" xfId="1" applyNumberFormat="1" applyFont="1" applyBorder="1" applyAlignment="1">
      <alignment horizontal="right" vertical="center"/>
    </xf>
    <xf numFmtId="42" fontId="0" fillId="0" borderId="161" xfId="0" applyNumberFormat="1" applyBorder="1" applyAlignment="1">
      <alignment horizontal="right" vertical="center"/>
    </xf>
    <xf numFmtId="42" fontId="0" fillId="0" borderId="28" xfId="1" applyNumberFormat="1" applyFont="1" applyBorder="1" applyAlignment="1">
      <alignment horizontal="right" vertical="center"/>
    </xf>
    <xf numFmtId="42" fontId="0" fillId="0" borderId="172" xfId="1" applyNumberFormat="1" applyFont="1" applyBorder="1" applyAlignment="1">
      <alignment horizontal="right" vertical="center"/>
    </xf>
    <xf numFmtId="165" fontId="17" fillId="0" borderId="0" xfId="8" applyNumberFormat="1" applyFont="1"/>
    <xf numFmtId="41" fontId="12" fillId="0" borderId="39" xfId="8" applyNumberFormat="1" applyFont="1" applyBorder="1"/>
    <xf numFmtId="0" fontId="34" fillId="0" borderId="53" xfId="0" applyFont="1" applyBorder="1" applyAlignment="1">
      <alignment horizontal="left" vertical="center"/>
    </xf>
    <xf numFmtId="2" fontId="44" fillId="0" borderId="54" xfId="0" applyNumberFormat="1" applyFont="1" applyBorder="1" applyAlignment="1">
      <alignment horizontal="right" vertical="center"/>
    </xf>
    <xf numFmtId="0" fontId="44" fillId="0" borderId="55" xfId="0" applyFont="1" applyBorder="1" applyAlignment="1">
      <alignment horizontal="right" vertical="center"/>
    </xf>
    <xf numFmtId="0" fontId="34" fillId="9" borderId="53" xfId="0" applyFont="1" applyFill="1" applyBorder="1" applyAlignment="1">
      <alignment vertical="center" wrapText="1"/>
    </xf>
    <xf numFmtId="0" fontId="122" fillId="0" borderId="0" xfId="0" applyFont="1" applyAlignment="1">
      <alignment wrapText="1"/>
    </xf>
    <xf numFmtId="0" fontId="50" fillId="0" borderId="182" xfId="0" applyFont="1" applyBorder="1" applyAlignment="1">
      <alignment horizontal="center"/>
    </xf>
    <xf numFmtId="0" fontId="50" fillId="0" borderId="183" xfId="0" applyFont="1" applyBorder="1" applyAlignment="1">
      <alignment horizontal="center"/>
    </xf>
    <xf numFmtId="0" fontId="50" fillId="0" borderId="184" xfId="0" applyFont="1" applyBorder="1" applyAlignment="1">
      <alignment horizontal="center"/>
    </xf>
    <xf numFmtId="0" fontId="56" fillId="0" borderId="179" xfId="0" applyFont="1" applyBorder="1" applyAlignment="1">
      <alignment horizontal="center" vertical="top"/>
    </xf>
    <xf numFmtId="0" fontId="56" fillId="0" borderId="180" xfId="0" applyFont="1" applyBorder="1" applyAlignment="1">
      <alignment horizontal="center" vertical="top"/>
    </xf>
    <xf numFmtId="0" fontId="56" fillId="0" borderId="181" xfId="0" applyFont="1" applyBorder="1" applyAlignment="1">
      <alignment horizontal="center" vertical="top"/>
    </xf>
    <xf numFmtId="174" fontId="124" fillId="0" borderId="0" xfId="0" applyNumberFormat="1" applyFont="1"/>
    <xf numFmtId="0" fontId="124" fillId="0" borderId="0" xfId="0" applyFont="1"/>
    <xf numFmtId="1" fontId="30" fillId="6" borderId="0" xfId="8" applyNumberFormat="1" applyFont="1" applyFill="1" applyAlignment="1">
      <alignment horizontal="center" vertical="center"/>
    </xf>
    <xf numFmtId="0" fontId="125" fillId="6" borderId="12" xfId="0" applyFont="1" applyFill="1" applyBorder="1" applyAlignment="1">
      <alignment horizontal="center"/>
    </xf>
    <xf numFmtId="0" fontId="0" fillId="0" borderId="12" xfId="0" applyBorder="1"/>
    <xf numFmtId="0" fontId="47" fillId="0" borderId="0" xfId="0" applyFont="1" applyAlignment="1">
      <alignment horizontal="right" vertical="center"/>
    </xf>
    <xf numFmtId="0" fontId="41" fillId="2" borderId="157" xfId="0" applyFont="1" applyFill="1" applyBorder="1" applyAlignment="1">
      <alignment horizontal="center" vertical="center"/>
    </xf>
    <xf numFmtId="0" fontId="41" fillId="2" borderId="158" xfId="0" applyFont="1" applyFill="1" applyBorder="1" applyAlignment="1">
      <alignment horizontal="center" vertical="center"/>
    </xf>
    <xf numFmtId="0" fontId="34" fillId="2" borderId="53" xfId="0" applyFont="1" applyFill="1" applyBorder="1" applyAlignment="1">
      <alignment horizontal="left" vertical="center"/>
    </xf>
    <xf numFmtId="0" fontId="126" fillId="0" borderId="0" xfId="0" applyFont="1" applyAlignment="1">
      <alignment horizontal="center" vertical="center"/>
    </xf>
    <xf numFmtId="177" fontId="34" fillId="0" borderId="190" xfId="0" applyNumberFormat="1" applyFont="1" applyBorder="1" applyAlignment="1">
      <alignment horizontal="left" vertical="center"/>
    </xf>
    <xf numFmtId="177" fontId="34" fillId="0" borderId="190" xfId="0" applyNumberFormat="1" applyFont="1" applyBorder="1" applyAlignment="1">
      <alignment vertical="center"/>
    </xf>
    <xf numFmtId="177" fontId="34" fillId="0" borderId="191" xfId="0" applyNumberFormat="1" applyFont="1" applyBorder="1" applyAlignment="1">
      <alignment horizontal="left" vertical="center"/>
    </xf>
    <xf numFmtId="166" fontId="38" fillId="0" borderId="0" xfId="12" applyFont="1" applyFill="1" applyBorder="1" applyAlignment="1">
      <alignment vertical="center"/>
    </xf>
    <xf numFmtId="174" fontId="46" fillId="0" borderId="0" xfId="0" applyNumberFormat="1" applyFont="1"/>
    <xf numFmtId="0" fontId="125" fillId="6" borderId="12" xfId="0" applyFont="1" applyFill="1" applyBorder="1" applyAlignment="1">
      <alignment horizontal="left"/>
    </xf>
    <xf numFmtId="176" fontId="0" fillId="0" borderId="12" xfId="0" applyNumberFormat="1" applyBorder="1" applyAlignment="1">
      <alignment horizontal="left"/>
    </xf>
    <xf numFmtId="0" fontId="0" fillId="0" borderId="0" xfId="0" applyAlignment="1">
      <alignment horizontal="left"/>
    </xf>
    <xf numFmtId="10" fontId="32" fillId="0" borderId="28" xfId="1" applyNumberFormat="1" applyFont="1" applyBorder="1" applyAlignment="1">
      <alignment horizontal="center" vertical="center"/>
    </xf>
    <xf numFmtId="42" fontId="32" fillId="0" borderId="12" xfId="1" applyNumberFormat="1" applyFont="1" applyBorder="1" applyAlignment="1">
      <alignment horizontal="right" vertical="center"/>
    </xf>
    <xf numFmtId="10" fontId="32" fillId="0" borderId="172" xfId="1" applyNumberFormat="1" applyFont="1" applyBorder="1" applyAlignment="1">
      <alignment horizontal="center" vertical="center"/>
    </xf>
    <xf numFmtId="42" fontId="32" fillId="0" borderId="160" xfId="1" applyNumberFormat="1" applyFont="1" applyBorder="1" applyAlignment="1">
      <alignment horizontal="right" vertical="center"/>
    </xf>
    <xf numFmtId="0" fontId="130" fillId="0" borderId="0" xfId="0" applyFont="1" applyAlignment="1">
      <alignment horizontal="left"/>
    </xf>
    <xf numFmtId="0" fontId="0" fillId="0" borderId="0" xfId="0" applyAlignment="1">
      <alignment vertical="top" wrapText="1"/>
    </xf>
    <xf numFmtId="0" fontId="35" fillId="0" borderId="0" xfId="0" applyFont="1" applyAlignment="1">
      <alignment horizontal="left"/>
    </xf>
    <xf numFmtId="165" fontId="17" fillId="0" borderId="0" xfId="14" applyFont="1" applyProtection="1"/>
    <xf numFmtId="11" fontId="0" fillId="0" borderId="12" xfId="0" applyNumberFormat="1" applyBorder="1"/>
    <xf numFmtId="0" fontId="16" fillId="0" borderId="63" xfId="8" applyFont="1" applyBorder="1" applyAlignment="1" applyProtection="1">
      <alignment horizontal="center" vertical="center"/>
      <protection locked="0"/>
    </xf>
    <xf numFmtId="177" fontId="34" fillId="0" borderId="198" xfId="0" applyNumberFormat="1" applyFont="1" applyBorder="1" applyAlignment="1">
      <alignment horizontal="left" vertical="center"/>
    </xf>
    <xf numFmtId="0" fontId="132" fillId="0" borderId="0" xfId="19"/>
    <xf numFmtId="0" fontId="135" fillId="0" borderId="0" xfId="19" applyFont="1" applyAlignment="1">
      <alignment horizontal="center"/>
    </xf>
    <xf numFmtId="4" fontId="132" fillId="0" borderId="0" xfId="19" applyNumberFormat="1" applyAlignment="1">
      <alignment vertical="center"/>
    </xf>
    <xf numFmtId="10" fontId="132" fillId="0" borderId="0" xfId="21" applyNumberFormat="1" applyFont="1" applyAlignment="1">
      <alignment vertical="center"/>
    </xf>
    <xf numFmtId="0" fontId="132" fillId="0" borderId="0" xfId="19" applyAlignment="1">
      <alignment vertical="center"/>
    </xf>
    <xf numFmtId="4" fontId="134" fillId="21" borderId="183" xfId="19" applyNumberFormat="1" applyFont="1" applyFill="1" applyBorder="1" applyAlignment="1">
      <alignment horizontal="center" vertical="center"/>
    </xf>
    <xf numFmtId="0" fontId="134" fillId="9" borderId="200" xfId="19" applyFont="1" applyFill="1" applyBorder="1" applyAlignment="1">
      <alignment horizontal="center" vertical="center"/>
    </xf>
    <xf numFmtId="4" fontId="134" fillId="9" borderId="53" xfId="19" applyNumberFormat="1" applyFont="1" applyFill="1" applyBorder="1" applyAlignment="1">
      <alignment horizontal="center" vertical="center"/>
    </xf>
    <xf numFmtId="4" fontId="134" fillId="9" borderId="200" xfId="19" applyNumberFormat="1" applyFont="1" applyFill="1" applyBorder="1" applyAlignment="1">
      <alignment horizontal="center" vertical="center"/>
    </xf>
    <xf numFmtId="0" fontId="132" fillId="22" borderId="0" xfId="19" applyFill="1" applyAlignment="1">
      <alignment horizontal="center" vertical="center"/>
    </xf>
    <xf numFmtId="4" fontId="132" fillId="22" borderId="0" xfId="19" applyNumberFormat="1" applyFill="1" applyAlignment="1">
      <alignment horizontal="right" vertical="center"/>
    </xf>
    <xf numFmtId="4" fontId="132" fillId="22" borderId="0" xfId="19" applyNumberFormat="1" applyFill="1" applyAlignment="1">
      <alignment vertical="center"/>
    </xf>
    <xf numFmtId="4" fontId="132" fillId="0" borderId="0" xfId="19" applyNumberFormat="1" applyAlignment="1">
      <alignment horizontal="right" vertical="center"/>
    </xf>
    <xf numFmtId="4" fontId="132" fillId="0" borderId="0" xfId="19" applyNumberFormat="1"/>
    <xf numFmtId="0" fontId="132" fillId="0" borderId="0" xfId="19" applyAlignment="1">
      <alignment horizontal="right"/>
    </xf>
    <xf numFmtId="10" fontId="137" fillId="0" borderId="70" xfId="19" applyNumberFormat="1" applyFont="1" applyBorder="1" applyAlignment="1">
      <alignment horizontal="center" vertical="center"/>
    </xf>
    <xf numFmtId="4" fontId="138" fillId="0" borderId="0" xfId="19" applyNumberFormat="1" applyFont="1" applyAlignment="1">
      <alignment vertical="center"/>
    </xf>
    <xf numFmtId="10" fontId="138" fillId="0" borderId="0" xfId="21" applyNumberFormat="1" applyFont="1" applyAlignment="1">
      <alignment vertical="center"/>
    </xf>
    <xf numFmtId="4" fontId="137" fillId="0" borderId="121" xfId="19" applyNumberFormat="1" applyFont="1" applyBorder="1" applyAlignment="1">
      <alignment horizontal="left" vertical="center"/>
    </xf>
    <xf numFmtId="10" fontId="137" fillId="0" borderId="138" xfId="21" applyNumberFormat="1" applyFont="1" applyFill="1" applyBorder="1" applyAlignment="1">
      <alignment horizontal="center" vertical="center"/>
    </xf>
    <xf numFmtId="10" fontId="137" fillId="0" borderId="125" xfId="21" applyNumberFormat="1" applyFont="1" applyFill="1" applyBorder="1" applyAlignment="1">
      <alignment horizontal="center" vertical="center"/>
    </xf>
    <xf numFmtId="10" fontId="137" fillId="0" borderId="139" xfId="21" applyNumberFormat="1" applyFont="1" applyFill="1" applyBorder="1" applyAlignment="1" applyProtection="1">
      <alignment horizontal="center" vertical="center"/>
      <protection locked="0"/>
    </xf>
    <xf numFmtId="0" fontId="137" fillId="0" borderId="71" xfId="19" applyFont="1" applyBorder="1" applyAlignment="1" applyProtection="1">
      <alignment horizontal="right" vertical="center"/>
      <protection locked="0"/>
    </xf>
    <xf numFmtId="0" fontId="136" fillId="0" borderId="0" xfId="19" applyFont="1"/>
    <xf numFmtId="0" fontId="136" fillId="0" borderId="0" xfId="19" applyFont="1" applyAlignment="1">
      <alignment horizontal="right"/>
    </xf>
    <xf numFmtId="1" fontId="136" fillId="0" borderId="0" xfId="19" applyNumberFormat="1" applyFont="1" applyAlignment="1">
      <alignment horizontal="right"/>
    </xf>
    <xf numFmtId="1" fontId="32" fillId="0" borderId="0" xfId="20" applyNumberFormat="1" applyFont="1" applyAlignment="1">
      <alignment horizontal="right"/>
    </xf>
    <xf numFmtId="1" fontId="136" fillId="0" borderId="0" xfId="1" applyNumberFormat="1" applyFont="1" applyAlignment="1">
      <alignment horizontal="center"/>
    </xf>
    <xf numFmtId="2" fontId="136" fillId="0" borderId="0" xfId="19" applyNumberFormat="1" applyFont="1" applyAlignment="1">
      <alignment horizontal="center"/>
    </xf>
    <xf numFmtId="1" fontId="136" fillId="0" borderId="0" xfId="19" applyNumberFormat="1" applyFont="1" applyAlignment="1">
      <alignment horizontal="center"/>
    </xf>
    <xf numFmtId="164" fontId="136" fillId="0" borderId="0" xfId="1" applyFont="1" applyAlignment="1">
      <alignment horizontal="center"/>
    </xf>
    <xf numFmtId="164" fontId="136" fillId="0" borderId="0" xfId="19" applyNumberFormat="1" applyFont="1" applyAlignment="1">
      <alignment horizontal="center"/>
    </xf>
    <xf numFmtId="164" fontId="140" fillId="0" borderId="0" xfId="1" applyFont="1" applyAlignment="1"/>
    <xf numFmtId="164" fontId="140" fillId="0" borderId="0" xfId="1" applyFont="1" applyAlignment="1">
      <alignment horizontal="right"/>
    </xf>
    <xf numFmtId="0" fontId="134" fillId="0" borderId="201" xfId="19" applyFont="1" applyBorder="1" applyAlignment="1">
      <alignment vertical="center"/>
    </xf>
    <xf numFmtId="0" fontId="134" fillId="0" borderId="203" xfId="19" applyFont="1" applyBorder="1" applyAlignment="1">
      <alignment vertical="center"/>
    </xf>
    <xf numFmtId="0" fontId="134" fillId="0" borderId="204" xfId="19" applyFont="1" applyBorder="1" applyAlignment="1">
      <alignment vertical="center"/>
    </xf>
    <xf numFmtId="2" fontId="13" fillId="0" borderId="0" xfId="8" applyNumberFormat="1" applyFont="1" applyAlignment="1">
      <alignment horizontal="center" vertical="center"/>
    </xf>
    <xf numFmtId="0" fontId="141" fillId="0" borderId="0" xfId="0" applyFont="1"/>
    <xf numFmtId="178" fontId="132" fillId="0" borderId="0" xfId="2" applyNumberFormat="1" applyFont="1" applyAlignment="1"/>
    <xf numFmtId="0" fontId="142" fillId="0" borderId="0" xfId="19" applyFont="1"/>
    <xf numFmtId="1" fontId="142" fillId="0" borderId="0" xfId="19" applyNumberFormat="1" applyFont="1" applyAlignment="1">
      <alignment horizontal="right"/>
    </xf>
    <xf numFmtId="1" fontId="54" fillId="0" borderId="0" xfId="20" applyNumberFormat="1" applyFont="1" applyAlignment="1">
      <alignment horizontal="right"/>
    </xf>
    <xf numFmtId="0" fontId="137" fillId="0" borderId="0" xfId="19" applyFont="1"/>
    <xf numFmtId="0" fontId="137" fillId="0" borderId="0" xfId="19" applyFont="1" applyAlignment="1">
      <alignment horizontal="right"/>
    </xf>
    <xf numFmtId="1" fontId="137" fillId="0" borderId="0" xfId="19" applyNumberFormat="1" applyFont="1" applyAlignment="1">
      <alignment horizontal="right"/>
    </xf>
    <xf numFmtId="1" fontId="31" fillId="0" borderId="0" xfId="20" applyNumberFormat="1" applyFont="1" applyAlignment="1">
      <alignment horizontal="right"/>
    </xf>
    <xf numFmtId="41" fontId="31" fillId="0" borderId="0" xfId="10" applyFont="1" applyFill="1"/>
    <xf numFmtId="3" fontId="144" fillId="0" borderId="0" xfId="19" applyNumberFormat="1" applyFont="1" applyAlignment="1">
      <alignment horizontal="center"/>
    </xf>
    <xf numFmtId="4" fontId="137" fillId="0" borderId="0" xfId="19" applyNumberFormat="1" applyFont="1"/>
    <xf numFmtId="42" fontId="143" fillId="0" borderId="0" xfId="19" applyNumberFormat="1" applyFont="1"/>
    <xf numFmtId="179" fontId="143" fillId="0" borderId="0" xfId="19" applyNumberFormat="1" applyFont="1"/>
    <xf numFmtId="0" fontId="136" fillId="0" borderId="0" xfId="19" applyFont="1" applyAlignment="1">
      <alignment horizontal="center" vertical="center"/>
    </xf>
    <xf numFmtId="41" fontId="32" fillId="0" borderId="0" xfId="20" applyFont="1" applyAlignment="1"/>
    <xf numFmtId="1" fontId="136" fillId="0" borderId="0" xfId="19" applyNumberFormat="1" applyFont="1"/>
    <xf numFmtId="164" fontId="136" fillId="0" borderId="0" xfId="1" applyFont="1" applyAlignment="1"/>
    <xf numFmtId="164" fontId="136" fillId="0" borderId="0" xfId="19" applyNumberFormat="1" applyFont="1"/>
    <xf numFmtId="10" fontId="136" fillId="0" borderId="0" xfId="2" applyNumberFormat="1" applyFont="1" applyAlignment="1">
      <alignment horizontal="center"/>
    </xf>
    <xf numFmtId="10" fontId="140" fillId="0" borderId="0" xfId="2" applyNumberFormat="1" applyFont="1" applyAlignment="1">
      <alignment horizontal="right"/>
    </xf>
    <xf numFmtId="0" fontId="92" fillId="0" borderId="0" xfId="8" applyFont="1" applyAlignment="1">
      <alignment horizontal="center" vertical="center"/>
    </xf>
    <xf numFmtId="164" fontId="55" fillId="0" borderId="0" xfId="8" applyNumberFormat="1" applyFont="1"/>
    <xf numFmtId="0" fontId="118" fillId="0" borderId="0" xfId="8" applyFont="1" applyAlignment="1">
      <alignment horizontal="center"/>
    </xf>
    <xf numFmtId="0" fontId="55" fillId="0" borderId="0" xfId="8" applyFont="1" applyAlignment="1">
      <alignment horizontal="center" vertical="center"/>
    </xf>
    <xf numFmtId="0" fontId="92" fillId="0" borderId="0" xfId="8" applyFont="1" applyAlignment="1">
      <alignment vertical="center"/>
    </xf>
    <xf numFmtId="177" fontId="34" fillId="0" borderId="205" xfId="0" applyNumberFormat="1" applyFont="1" applyBorder="1" applyAlignment="1">
      <alignment horizontal="left" vertical="center"/>
    </xf>
    <xf numFmtId="0" fontId="146" fillId="0" borderId="0" xfId="0" applyFont="1" applyAlignment="1">
      <alignment vertical="center"/>
    </xf>
    <xf numFmtId="0" fontId="146" fillId="0" borderId="0" xfId="0" applyFont="1"/>
    <xf numFmtId="174" fontId="147" fillId="0" borderId="0" xfId="0" applyNumberFormat="1" applyFont="1"/>
    <xf numFmtId="0" fontId="147" fillId="0" borderId="0" xfId="0" applyFont="1"/>
    <xf numFmtId="173" fontId="149" fillId="9" borderId="0" xfId="8" applyNumberFormat="1" applyFont="1" applyFill="1" applyAlignment="1">
      <alignment horizontal="center" vertical="center"/>
    </xf>
    <xf numFmtId="173" fontId="150" fillId="9" borderId="0" xfId="8" applyNumberFormat="1" applyFont="1" applyFill="1" applyAlignment="1">
      <alignment horizontal="center" vertical="center"/>
    </xf>
    <xf numFmtId="0" fontId="149" fillId="0" borderId="0" xfId="0" applyFont="1" applyAlignment="1">
      <alignment horizontal="center"/>
    </xf>
    <xf numFmtId="173" fontId="150" fillId="0" borderId="0" xfId="0" applyNumberFormat="1" applyFont="1" applyAlignment="1">
      <alignment horizontal="center"/>
    </xf>
    <xf numFmtId="0" fontId="152" fillId="0" borderId="0" xfId="0" applyFont="1" applyAlignment="1">
      <alignment horizontal="center"/>
    </xf>
    <xf numFmtId="173" fontId="153" fillId="0" borderId="0" xfId="0" applyNumberFormat="1" applyFont="1" applyAlignment="1">
      <alignment horizontal="center"/>
    </xf>
    <xf numFmtId="0" fontId="154" fillId="0" borderId="0" xfId="0" applyFont="1"/>
    <xf numFmtId="0" fontId="32" fillId="0" borderId="0" xfId="0" applyFont="1" applyAlignment="1">
      <alignment horizontal="center" vertical="center"/>
    </xf>
    <xf numFmtId="0" fontId="127" fillId="2" borderId="166" xfId="0" applyFont="1" applyFill="1" applyBorder="1" applyAlignment="1">
      <alignment vertical="center"/>
    </xf>
    <xf numFmtId="0" fontId="127" fillId="2" borderId="167" xfId="0" applyFont="1" applyFill="1" applyBorder="1" applyAlignment="1">
      <alignment vertical="center"/>
    </xf>
    <xf numFmtId="170" fontId="17" fillId="0" borderId="0" xfId="14" applyNumberFormat="1" applyFont="1" applyProtection="1"/>
    <xf numFmtId="164" fontId="17" fillId="0" borderId="0" xfId="1" applyFont="1" applyProtection="1"/>
    <xf numFmtId="41" fontId="17" fillId="0" borderId="0" xfId="8" applyNumberFormat="1" applyFont="1"/>
    <xf numFmtId="170" fontId="17" fillId="0" borderId="0" xfId="14" applyNumberFormat="1" applyFont="1"/>
    <xf numFmtId="164" fontId="17" fillId="0" borderId="0" xfId="1" applyFont="1"/>
    <xf numFmtId="174" fontId="124" fillId="0" borderId="0" xfId="0" applyNumberFormat="1" applyFont="1" applyAlignment="1">
      <alignment vertical="center"/>
    </xf>
    <xf numFmtId="0" fontId="124" fillId="0" borderId="0" xfId="0" applyFont="1" applyAlignment="1">
      <alignment horizontal="center" vertical="center"/>
    </xf>
    <xf numFmtId="0" fontId="124" fillId="0" borderId="0" xfId="0" applyFont="1" applyAlignment="1">
      <alignment vertical="center"/>
    </xf>
    <xf numFmtId="0" fontId="146" fillId="0" borderId="0" xfId="0" applyFont="1" applyAlignment="1">
      <alignment horizontal="center" vertical="center"/>
    </xf>
    <xf numFmtId="0" fontId="32" fillId="9" borderId="0" xfId="0" applyFont="1" applyFill="1"/>
    <xf numFmtId="0" fontId="124" fillId="9" borderId="0" xfId="0" applyFont="1" applyFill="1"/>
    <xf numFmtId="0" fontId="159" fillId="0" borderId="0" xfId="0" applyFont="1" applyAlignment="1">
      <alignment horizontal="center" vertical="center"/>
    </xf>
    <xf numFmtId="42" fontId="32" fillId="0" borderId="0" xfId="0" applyNumberFormat="1" applyFont="1" applyAlignment="1">
      <alignment horizontal="right" vertical="center"/>
    </xf>
    <xf numFmtId="0" fontId="32" fillId="17" borderId="0" xfId="0" applyFont="1" applyFill="1"/>
    <xf numFmtId="0" fontId="123" fillId="0" borderId="0" xfId="0" applyFont="1" applyAlignment="1">
      <alignment vertical="center"/>
    </xf>
    <xf numFmtId="164" fontId="124" fillId="9" borderId="53" xfId="1" applyFont="1" applyFill="1" applyBorder="1" applyAlignment="1">
      <alignment horizontal="center" vertical="center"/>
    </xf>
    <xf numFmtId="164" fontId="124" fillId="9" borderId="53" xfId="1" applyFont="1" applyFill="1" applyBorder="1" applyAlignment="1">
      <alignment horizontal="right" vertical="center"/>
    </xf>
    <xf numFmtId="170" fontId="32" fillId="9" borderId="0" xfId="14" applyNumberFormat="1" applyFont="1" applyFill="1" applyBorder="1" applyAlignment="1">
      <alignment vertical="center"/>
    </xf>
    <xf numFmtId="164" fontId="124" fillId="9" borderId="0" xfId="1" applyFont="1" applyFill="1" applyBorder="1" applyAlignment="1">
      <alignment horizontal="center" vertical="center"/>
    </xf>
    <xf numFmtId="164" fontId="124" fillId="9" borderId="0" xfId="1" applyFont="1" applyFill="1" applyBorder="1" applyAlignment="1">
      <alignment horizontal="right" vertical="center"/>
    </xf>
    <xf numFmtId="0" fontId="123" fillId="2" borderId="53" xfId="0" applyFont="1" applyFill="1" applyBorder="1" applyAlignment="1">
      <alignment horizontal="center" vertical="center"/>
    </xf>
    <xf numFmtId="0" fontId="31" fillId="9" borderId="0" xfId="0" applyFont="1" applyFill="1"/>
    <xf numFmtId="1" fontId="162" fillId="9" borderId="0" xfId="8" applyNumberFormat="1" applyFont="1" applyFill="1" applyAlignment="1">
      <alignment horizontal="center" vertical="center"/>
    </xf>
    <xf numFmtId="170" fontId="32" fillId="0" borderId="0" xfId="14" applyNumberFormat="1" applyFont="1" applyFill="1"/>
    <xf numFmtId="0" fontId="166" fillId="9" borderId="0" xfId="0" applyFont="1" applyFill="1"/>
    <xf numFmtId="0" fontId="32" fillId="9" borderId="0" xfId="0" applyFont="1" applyFill="1" applyAlignment="1">
      <alignment vertical="center"/>
    </xf>
    <xf numFmtId="170" fontId="32" fillId="0" borderId="0" xfId="14" applyNumberFormat="1" applyFont="1" applyFill="1" applyAlignment="1">
      <alignment vertical="center"/>
    </xf>
    <xf numFmtId="0" fontId="166" fillId="9" borderId="0" xfId="0" applyFont="1" applyFill="1" applyAlignment="1">
      <alignment horizontal="center"/>
    </xf>
    <xf numFmtId="0" fontId="145" fillId="0" borderId="0" xfId="0" applyFont="1" applyAlignment="1">
      <alignment horizontal="center" vertical="center"/>
    </xf>
    <xf numFmtId="0" fontId="124" fillId="0" borderId="0" xfId="0" applyFont="1" applyAlignment="1">
      <alignment horizontal="center"/>
    </xf>
    <xf numFmtId="0" fontId="123" fillId="0" borderId="0" xfId="0" applyFont="1" applyAlignment="1">
      <alignment horizontal="left"/>
    </xf>
    <xf numFmtId="0" fontId="104" fillId="0" borderId="0" xfId="8" applyFont="1" applyAlignment="1">
      <alignment horizontal="center" vertical="center"/>
    </xf>
    <xf numFmtId="0" fontId="123" fillId="0" borderId="0" xfId="0" applyFont="1" applyAlignment="1">
      <alignment horizontal="center" vertical="center"/>
    </xf>
    <xf numFmtId="177" fontId="34" fillId="0" borderId="89" xfId="0" applyNumberFormat="1" applyFont="1" applyBorder="1" applyAlignment="1">
      <alignment horizontal="left" vertical="center"/>
    </xf>
    <xf numFmtId="0" fontId="17" fillId="9" borderId="37" xfId="8" applyFont="1" applyFill="1" applyBorder="1"/>
    <xf numFmtId="0" fontId="17" fillId="9" borderId="38" xfId="8" applyFont="1" applyFill="1" applyBorder="1"/>
    <xf numFmtId="0" fontId="167" fillId="9" borderId="0" xfId="8" applyFont="1" applyFill="1"/>
    <xf numFmtId="0" fontId="14" fillId="9" borderId="41" xfId="8" quotePrefix="1" applyFont="1" applyFill="1" applyBorder="1" applyAlignment="1">
      <alignment horizontal="right"/>
    </xf>
    <xf numFmtId="41" fontId="95" fillId="9" borderId="41" xfId="10" applyFont="1" applyFill="1" applyBorder="1" applyAlignment="1" applyProtection="1">
      <alignment vertical="center"/>
    </xf>
    <xf numFmtId="0" fontId="95" fillId="9" borderId="0" xfId="8" applyFont="1" applyFill="1" applyAlignment="1">
      <alignment vertical="center"/>
    </xf>
    <xf numFmtId="0" fontId="95" fillId="9" borderId="40" xfId="8" applyFont="1" applyFill="1" applyBorder="1" applyAlignment="1">
      <alignment vertical="center"/>
    </xf>
    <xf numFmtId="170" fontId="14" fillId="9" borderId="41" xfId="9" applyNumberFormat="1" applyFont="1" applyFill="1" applyBorder="1" applyProtection="1"/>
    <xf numFmtId="41" fontId="93" fillId="9" borderId="41" xfId="8" applyNumberFormat="1" applyFont="1" applyFill="1" applyBorder="1"/>
    <xf numFmtId="0" fontId="93" fillId="9" borderId="0" xfId="8" applyFont="1" applyFill="1"/>
    <xf numFmtId="0" fontId="93" fillId="9" borderId="40" xfId="8" applyFont="1" applyFill="1" applyBorder="1"/>
    <xf numFmtId="0" fontId="92" fillId="0" borderId="0" xfId="8" applyFont="1" applyAlignment="1">
      <alignment horizontal="center" vertical="center"/>
    </xf>
    <xf numFmtId="0" fontId="55" fillId="0" borderId="0" xfId="8" applyFont="1" applyAlignment="1">
      <alignment horizontal="center"/>
    </xf>
    <xf numFmtId="0" fontId="8" fillId="2" borderId="2" xfId="3" applyFont="1" applyFill="1" applyBorder="1" applyAlignment="1">
      <alignment horizontal="center" vertical="center"/>
    </xf>
    <xf numFmtId="0" fontId="8" fillId="2" borderId="6" xfId="3" applyFont="1" applyFill="1" applyBorder="1" applyAlignment="1">
      <alignment horizontal="center" vertical="center"/>
    </xf>
    <xf numFmtId="0" fontId="8" fillId="2" borderId="5" xfId="3" applyFont="1" applyFill="1" applyBorder="1" applyAlignment="1">
      <alignment horizontal="center" vertical="center"/>
    </xf>
    <xf numFmtId="0" fontId="5" fillId="0" borderId="11" xfId="3" applyFont="1" applyBorder="1" applyAlignment="1">
      <alignment horizontal="left" vertical="center" indent="1"/>
    </xf>
    <xf numFmtId="0" fontId="5" fillId="0" borderId="10" xfId="3" applyFont="1" applyBorder="1" applyAlignment="1">
      <alignment horizontal="left" vertical="center" indent="1"/>
    </xf>
    <xf numFmtId="0" fontId="3" fillId="0" borderId="30" xfId="3" applyFont="1" applyBorder="1" applyAlignment="1">
      <alignment horizontal="left" vertical="center" indent="1"/>
    </xf>
    <xf numFmtId="0" fontId="3" fillId="0" borderId="25" xfId="3" applyFont="1" applyBorder="1" applyAlignment="1">
      <alignment horizontal="left" vertical="center" indent="1"/>
    </xf>
    <xf numFmtId="0" fontId="5" fillId="0" borderId="20" xfId="3" applyFont="1" applyBorder="1" applyAlignment="1">
      <alignment horizontal="left" vertical="center" indent="1"/>
    </xf>
    <xf numFmtId="0" fontId="5" fillId="0" borderId="19" xfId="3" applyFont="1" applyBorder="1" applyAlignment="1">
      <alignment horizontal="left" vertical="center" indent="1"/>
    </xf>
    <xf numFmtId="0" fontId="3" fillId="2" borderId="2" xfId="3" applyFont="1" applyFill="1" applyBorder="1" applyAlignment="1">
      <alignment horizontal="center" vertical="center"/>
    </xf>
    <xf numFmtId="0" fontId="3" fillId="2" borderId="6" xfId="3" applyFont="1" applyFill="1" applyBorder="1" applyAlignment="1">
      <alignment horizontal="center" vertical="center"/>
    </xf>
    <xf numFmtId="0" fontId="3" fillId="2" borderId="1" xfId="3" applyFont="1" applyFill="1" applyBorder="1" applyAlignment="1">
      <alignment horizontal="center" vertical="center"/>
    </xf>
    <xf numFmtId="0" fontId="3" fillId="0" borderId="32" xfId="3" applyFont="1" applyBorder="1" applyAlignment="1">
      <alignment horizontal="left" vertical="center" indent="1"/>
    </xf>
    <xf numFmtId="0" fontId="3" fillId="0" borderId="26" xfId="3" applyFont="1" applyBorder="1" applyAlignment="1">
      <alignment horizontal="left" vertical="center" indent="1"/>
    </xf>
    <xf numFmtId="0" fontId="5" fillId="3" borderId="2" xfId="3" applyFont="1" applyFill="1" applyBorder="1" applyAlignment="1">
      <alignment horizontal="center" vertical="center" wrapText="1"/>
    </xf>
    <xf numFmtId="0" fontId="5" fillId="3" borderId="6" xfId="3" applyFont="1" applyFill="1" applyBorder="1" applyAlignment="1">
      <alignment horizontal="center" vertical="center" wrapText="1"/>
    </xf>
    <xf numFmtId="0" fontId="5" fillId="3" borderId="5" xfId="3" applyFont="1" applyFill="1" applyBorder="1" applyAlignment="1">
      <alignment horizontal="center" vertical="center" wrapText="1"/>
    </xf>
    <xf numFmtId="0" fontId="5" fillId="0" borderId="15" xfId="3" applyFont="1" applyBorder="1" applyAlignment="1">
      <alignment horizontal="left" vertical="center" indent="1"/>
    </xf>
    <xf numFmtId="0" fontId="5" fillId="0" borderId="14" xfId="3" applyFont="1" applyBorder="1" applyAlignment="1">
      <alignment horizontal="left" vertical="center" indent="1"/>
    </xf>
    <xf numFmtId="0" fontId="3" fillId="0" borderId="30" xfId="3" applyFont="1" applyBorder="1" applyAlignment="1">
      <alignment horizontal="center" vertical="center"/>
    </xf>
    <xf numFmtId="0" fontId="3" fillId="0" borderId="27" xfId="3" applyFont="1" applyBorder="1" applyAlignment="1">
      <alignment horizontal="center" vertical="center"/>
    </xf>
    <xf numFmtId="0" fontId="3" fillId="0" borderId="25" xfId="3" applyFont="1" applyBorder="1" applyAlignment="1">
      <alignment horizontal="center" vertical="center"/>
    </xf>
    <xf numFmtId="168" fontId="3" fillId="8" borderId="17" xfId="2" applyNumberFormat="1" applyFont="1" applyFill="1" applyBorder="1" applyAlignment="1">
      <alignment horizontal="center" vertical="center"/>
    </xf>
    <xf numFmtId="168" fontId="3" fillId="8" borderId="3" xfId="2" applyNumberFormat="1" applyFont="1" applyFill="1" applyBorder="1" applyAlignment="1">
      <alignment horizontal="center" vertical="center"/>
    </xf>
    <xf numFmtId="164" fontId="4" fillId="2" borderId="35" xfId="1" applyFont="1" applyFill="1" applyBorder="1" applyAlignment="1" applyProtection="1">
      <alignment horizontal="center" vertical="center"/>
    </xf>
    <xf numFmtId="164" fontId="4" fillId="2" borderId="5" xfId="1" applyFont="1" applyFill="1" applyBorder="1" applyAlignment="1" applyProtection="1">
      <alignment horizontal="center" vertical="center"/>
    </xf>
    <xf numFmtId="164" fontId="4" fillId="0" borderId="9" xfId="1" applyFont="1" applyBorder="1" applyAlignment="1" applyProtection="1">
      <alignment horizontal="center" vertical="center"/>
    </xf>
    <xf numFmtId="164" fontId="4" fillId="0" borderId="24" xfId="1" applyFont="1" applyBorder="1" applyAlignment="1" applyProtection="1">
      <alignment horizontal="center" vertical="center"/>
    </xf>
    <xf numFmtId="164" fontId="4" fillId="0" borderId="18" xfId="1" applyFont="1" applyBorder="1" applyAlignment="1" applyProtection="1">
      <alignment horizontal="center" vertical="center"/>
    </xf>
    <xf numFmtId="164" fontId="4" fillId="0" borderId="29" xfId="1" applyFont="1" applyBorder="1" applyAlignment="1" applyProtection="1">
      <alignment horizontal="center" vertical="center"/>
    </xf>
    <xf numFmtId="0" fontId="5" fillId="2" borderId="2" xfId="3" applyFont="1" applyFill="1" applyBorder="1" applyAlignment="1">
      <alignment horizontal="center" vertical="center"/>
    </xf>
    <xf numFmtId="0" fontId="5" fillId="2" borderId="6" xfId="3" applyFont="1" applyFill="1" applyBorder="1" applyAlignment="1">
      <alignment horizontal="center" vertical="center"/>
    </xf>
    <xf numFmtId="0" fontId="5" fillId="2" borderId="5" xfId="3" applyFont="1" applyFill="1" applyBorder="1" applyAlignment="1">
      <alignment horizontal="center" vertical="center"/>
    </xf>
    <xf numFmtId="0" fontId="5" fillId="2" borderId="1" xfId="3" applyFont="1" applyFill="1" applyBorder="1" applyAlignment="1">
      <alignment horizontal="center" vertical="center"/>
    </xf>
    <xf numFmtId="0" fontId="62" fillId="0" borderId="67" xfId="16" applyFont="1" applyBorder="1" applyAlignment="1">
      <alignment horizontal="center" vertical="center" wrapText="1"/>
    </xf>
    <xf numFmtId="0" fontId="62" fillId="0" borderId="68" xfId="16" applyFont="1" applyBorder="1" applyAlignment="1">
      <alignment horizontal="center" vertical="center" wrapText="1"/>
    </xf>
    <xf numFmtId="0" fontId="62" fillId="0" borderId="69" xfId="16" applyFont="1" applyBorder="1" applyAlignment="1">
      <alignment horizontal="center" vertical="center" wrapText="1"/>
    </xf>
    <xf numFmtId="0" fontId="61" fillId="0" borderId="71" xfId="16" applyFont="1" applyBorder="1" applyAlignment="1">
      <alignment horizontal="left" vertical="top" wrapText="1" indent="8"/>
    </xf>
    <xf numFmtId="0" fontId="61" fillId="0" borderId="72" xfId="16" applyFont="1" applyBorder="1" applyAlignment="1">
      <alignment horizontal="left" vertical="top" wrapText="1" indent="8"/>
    </xf>
    <xf numFmtId="0" fontId="61" fillId="0" borderId="73" xfId="16" applyFont="1" applyBorder="1" applyAlignment="1">
      <alignment horizontal="left" vertical="top" wrapText="1" indent="8"/>
    </xf>
    <xf numFmtId="0" fontId="60" fillId="0" borderId="0" xfId="16" applyFont="1" applyAlignment="1">
      <alignment horizontal="left" wrapText="1" indent="26"/>
    </xf>
    <xf numFmtId="0" fontId="27" fillId="5" borderId="130" xfId="17" applyFont="1" applyFill="1" applyBorder="1" applyAlignment="1">
      <alignment horizontal="center" vertical="center" wrapText="1"/>
    </xf>
    <xf numFmtId="0" fontId="27" fillId="5" borderId="78" xfId="17" applyFont="1" applyFill="1" applyBorder="1" applyAlignment="1">
      <alignment horizontal="center" vertical="center" wrapText="1"/>
    </xf>
    <xf numFmtId="0" fontId="27" fillId="5" borderId="128" xfId="17" applyFont="1" applyFill="1" applyBorder="1" applyAlignment="1">
      <alignment horizontal="center" vertical="center" wrapText="1"/>
    </xf>
    <xf numFmtId="0" fontId="27" fillId="5" borderId="80" xfId="17" applyFont="1" applyFill="1" applyBorder="1" applyAlignment="1">
      <alignment horizontal="center" vertical="center" wrapText="1"/>
    </xf>
    <xf numFmtId="0" fontId="27" fillId="5" borderId="131" xfId="17" applyFont="1" applyFill="1" applyBorder="1" applyAlignment="1">
      <alignment horizontal="center" vertical="center" wrapText="1"/>
    </xf>
    <xf numFmtId="0" fontId="27" fillId="5" borderId="132" xfId="17" applyFont="1" applyFill="1" applyBorder="1" applyAlignment="1">
      <alignment horizontal="center" vertical="center" wrapText="1"/>
    </xf>
    <xf numFmtId="0" fontId="28" fillId="6" borderId="105" xfId="17" applyFont="1" applyFill="1" applyBorder="1" applyAlignment="1">
      <alignment horizontal="center" vertical="center" wrapText="1"/>
    </xf>
    <xf numFmtId="0" fontId="28" fillId="6" borderId="68" xfId="17" applyFont="1" applyFill="1" applyBorder="1" applyAlignment="1">
      <alignment horizontal="center" vertical="center" wrapText="1"/>
    </xf>
    <xf numFmtId="0" fontId="28" fillId="6" borderId="77" xfId="17" applyFont="1" applyFill="1" applyBorder="1" applyAlignment="1">
      <alignment horizontal="center" vertical="center" wrapText="1"/>
    </xf>
    <xf numFmtId="0" fontId="28" fillId="6" borderId="67" xfId="17" applyFont="1" applyFill="1" applyBorder="1" applyAlignment="1">
      <alignment horizontal="center" vertical="center" wrapText="1"/>
    </xf>
    <xf numFmtId="0" fontId="28" fillId="20" borderId="108" xfId="17" applyFont="1" applyFill="1" applyBorder="1" applyAlignment="1">
      <alignment horizontal="center" vertical="center" wrapText="1"/>
    </xf>
    <xf numFmtId="0" fontId="28" fillId="20" borderId="116" xfId="17" applyFont="1" applyFill="1" applyBorder="1" applyAlignment="1">
      <alignment horizontal="center" vertical="center" wrapText="1"/>
    </xf>
    <xf numFmtId="0" fontId="28" fillId="20" borderId="118" xfId="17" applyFont="1" applyFill="1" applyBorder="1" applyAlignment="1">
      <alignment horizontal="center" vertical="center" wrapText="1"/>
    </xf>
    <xf numFmtId="0" fontId="28" fillId="20" borderId="109" xfId="17" applyFont="1" applyFill="1" applyBorder="1" applyAlignment="1">
      <alignment horizontal="center" vertical="center" wrapText="1"/>
    </xf>
    <xf numFmtId="0" fontId="28" fillId="20" borderId="110" xfId="17" applyFont="1" applyFill="1" applyBorder="1" applyAlignment="1">
      <alignment horizontal="center" vertical="center" wrapText="1"/>
    </xf>
    <xf numFmtId="0" fontId="28" fillId="20" borderId="79" xfId="17" applyFont="1" applyFill="1" applyBorder="1" applyAlignment="1">
      <alignment horizontal="center" vertical="center" wrapText="1"/>
    </xf>
    <xf numFmtId="0" fontId="28" fillId="20" borderId="80" xfId="17" applyFont="1" applyFill="1" applyBorder="1" applyAlignment="1">
      <alignment horizontal="center" vertical="center" wrapText="1"/>
    </xf>
    <xf numFmtId="0" fontId="28" fillId="20" borderId="67" xfId="17" applyFont="1" applyFill="1" applyBorder="1" applyAlignment="1">
      <alignment horizontal="center" vertical="center" wrapText="1"/>
    </xf>
    <xf numFmtId="0" fontId="28" fillId="20" borderId="69" xfId="17" applyFont="1" applyFill="1" applyBorder="1" applyAlignment="1">
      <alignment horizontal="center" vertical="center" wrapText="1"/>
    </xf>
    <xf numFmtId="0" fontId="28" fillId="20" borderId="112" xfId="17" applyFont="1" applyFill="1" applyBorder="1" applyAlignment="1">
      <alignment horizontal="center" vertical="center" wrapText="1"/>
    </xf>
    <xf numFmtId="0" fontId="28" fillId="20" borderId="113" xfId="17" applyFont="1" applyFill="1" applyBorder="1" applyAlignment="1">
      <alignment horizontal="center" vertical="center" wrapText="1"/>
    </xf>
    <xf numFmtId="0" fontId="28" fillId="20" borderId="114" xfId="17" applyFont="1" applyFill="1" applyBorder="1" applyAlignment="1">
      <alignment horizontal="center" vertical="center" wrapText="1"/>
    </xf>
    <xf numFmtId="0" fontId="27" fillId="0" borderId="71" xfId="17" applyFont="1" applyBorder="1" applyAlignment="1">
      <alignment horizontal="center" vertical="center" wrapText="1"/>
    </xf>
    <xf numFmtId="0" fontId="27" fillId="0" borderId="73" xfId="17" applyFont="1" applyBorder="1" applyAlignment="1">
      <alignment horizontal="center" vertical="center" wrapText="1"/>
    </xf>
    <xf numFmtId="0" fontId="73" fillId="0" borderId="77" xfId="17" applyFont="1" applyBorder="1" applyAlignment="1">
      <alignment horizontal="left" vertical="center" wrapText="1" indent="2"/>
    </xf>
    <xf numFmtId="0" fontId="73" fillId="0" borderId="78" xfId="17" applyFont="1" applyBorder="1" applyAlignment="1">
      <alignment horizontal="left" vertical="center" wrapText="1" indent="2"/>
    </xf>
    <xf numFmtId="0" fontId="73" fillId="0" borderId="79" xfId="17" applyFont="1" applyBorder="1" applyAlignment="1">
      <alignment horizontal="left" vertical="center" wrapText="1" indent="2"/>
    </xf>
    <xf numFmtId="0" fontId="73" fillId="0" borderId="80" xfId="17" applyFont="1" applyBorder="1" applyAlignment="1">
      <alignment horizontal="left" vertical="center" wrapText="1" indent="2"/>
    </xf>
    <xf numFmtId="0" fontId="73" fillId="0" borderId="67" xfId="17" applyFont="1" applyBorder="1" applyAlignment="1">
      <alignment horizontal="left" vertical="center" wrapText="1" indent="2"/>
    </xf>
    <xf numFmtId="0" fontId="73" fillId="0" borderId="69" xfId="17" applyFont="1" applyBorder="1" applyAlignment="1">
      <alignment horizontal="left" vertical="center" wrapText="1" indent="2"/>
    </xf>
    <xf numFmtId="0" fontId="28" fillId="20" borderId="115" xfId="17" applyFont="1" applyFill="1" applyBorder="1" applyAlignment="1">
      <alignment horizontal="center" vertical="center" wrapText="1"/>
    </xf>
    <xf numFmtId="0" fontId="28" fillId="20" borderId="117" xfId="17" applyFont="1" applyFill="1" applyBorder="1" applyAlignment="1">
      <alignment horizontal="center" vertical="center" wrapText="1"/>
    </xf>
    <xf numFmtId="0" fontId="28" fillId="20" borderId="119" xfId="17" applyFont="1" applyFill="1" applyBorder="1" applyAlignment="1">
      <alignment horizontal="center" vertical="center" wrapText="1"/>
    </xf>
    <xf numFmtId="0" fontId="20" fillId="20" borderId="111" xfId="17" applyFont="1" applyFill="1" applyBorder="1" applyAlignment="1">
      <alignment horizontal="center" vertical="center" wrapText="1"/>
    </xf>
    <xf numFmtId="0" fontId="20" fillId="20" borderId="75" xfId="17" applyFont="1" applyFill="1" applyBorder="1" applyAlignment="1">
      <alignment horizontal="center" vertical="center" wrapText="1"/>
    </xf>
    <xf numFmtId="0" fontId="20" fillId="20" borderId="76" xfId="17" applyFont="1" applyFill="1" applyBorder="1" applyAlignment="1">
      <alignment horizontal="center" vertical="center" wrapText="1"/>
    </xf>
    <xf numFmtId="0" fontId="28" fillId="20" borderId="103" xfId="17" applyFont="1" applyFill="1" applyBorder="1" applyAlignment="1">
      <alignment horizontal="center" vertical="center" wrapText="1"/>
    </xf>
    <xf numFmtId="0" fontId="28" fillId="20" borderId="104" xfId="17" applyFont="1" applyFill="1" applyBorder="1" applyAlignment="1">
      <alignment horizontal="center" vertical="center" wrapText="1"/>
    </xf>
    <xf numFmtId="0" fontId="28" fillId="20" borderId="77" xfId="17" applyFont="1" applyFill="1" applyBorder="1" applyAlignment="1">
      <alignment horizontal="center" vertical="center" wrapText="1"/>
    </xf>
    <xf numFmtId="0" fontId="28" fillId="20" borderId="105" xfId="17" applyFont="1" applyFill="1" applyBorder="1" applyAlignment="1">
      <alignment horizontal="center" vertical="center" wrapText="1"/>
    </xf>
    <xf numFmtId="0" fontId="28" fillId="20" borderId="106" xfId="17" applyFont="1" applyFill="1" applyBorder="1" applyAlignment="1">
      <alignment horizontal="center" vertical="center" wrapText="1"/>
    </xf>
    <xf numFmtId="0" fontId="28" fillId="20" borderId="107" xfId="17" applyFont="1" applyFill="1" applyBorder="1" applyAlignment="1">
      <alignment horizontal="center" vertical="center" wrapText="1"/>
    </xf>
    <xf numFmtId="0" fontId="28" fillId="20" borderId="74" xfId="17" applyFont="1" applyFill="1" applyBorder="1" applyAlignment="1">
      <alignment horizontal="center" vertical="center" wrapText="1"/>
    </xf>
    <xf numFmtId="0" fontId="28" fillId="20" borderId="76" xfId="17" applyFont="1" applyFill="1" applyBorder="1" applyAlignment="1">
      <alignment horizontal="center" vertical="center" wrapText="1"/>
    </xf>
    <xf numFmtId="2" fontId="81" fillId="0" borderId="71" xfId="17" applyNumberFormat="1" applyFont="1" applyBorder="1" applyAlignment="1">
      <alignment horizontal="left" vertical="top" indent="2" shrinkToFit="1"/>
    </xf>
    <xf numFmtId="2" fontId="81" fillId="0" borderId="73" xfId="17" applyNumberFormat="1" applyFont="1" applyBorder="1" applyAlignment="1">
      <alignment horizontal="left" vertical="top" indent="2" shrinkToFit="1"/>
    </xf>
    <xf numFmtId="0" fontId="28" fillId="6" borderId="135" xfId="17" applyFont="1" applyFill="1" applyBorder="1" applyAlignment="1">
      <alignment horizontal="center" vertical="center" wrapText="1"/>
    </xf>
    <xf numFmtId="0" fontId="28" fillId="6" borderId="136" xfId="17" applyFont="1" applyFill="1" applyBorder="1" applyAlignment="1">
      <alignment horizontal="center" vertical="center" wrapText="1"/>
    </xf>
    <xf numFmtId="0" fontId="28" fillId="6" borderId="137" xfId="17" applyFont="1" applyFill="1" applyBorder="1" applyAlignment="1">
      <alignment horizontal="center" vertical="center" wrapText="1"/>
    </xf>
    <xf numFmtId="0" fontId="28" fillId="6" borderId="112" xfId="17" applyFont="1" applyFill="1" applyBorder="1" applyAlignment="1">
      <alignment horizontal="center" vertical="center" wrapText="1"/>
    </xf>
    <xf numFmtId="0" fontId="28" fillId="6" borderId="113" xfId="17" applyFont="1" applyFill="1" applyBorder="1" applyAlignment="1">
      <alignment horizontal="center" vertical="center" wrapText="1"/>
    </xf>
    <xf numFmtId="0" fontId="28" fillId="6" borderId="114" xfId="17" applyFont="1" applyFill="1" applyBorder="1" applyAlignment="1">
      <alignment horizontal="center" vertical="center" wrapText="1"/>
    </xf>
    <xf numFmtId="0" fontId="64" fillId="0" borderId="77" xfId="17" applyBorder="1" applyAlignment="1">
      <alignment horizontal="left" vertical="top" wrapText="1" indent="1"/>
    </xf>
    <xf numFmtId="0" fontId="64" fillId="0" borderId="78" xfId="17" applyBorder="1" applyAlignment="1">
      <alignment horizontal="left" vertical="top" wrapText="1" indent="1"/>
    </xf>
    <xf numFmtId="0" fontId="64" fillId="0" borderId="67" xfId="17" applyBorder="1" applyAlignment="1">
      <alignment horizontal="left" vertical="top" wrapText="1" indent="1"/>
    </xf>
    <xf numFmtId="0" fontId="64" fillId="0" borderId="69" xfId="17" applyBorder="1" applyAlignment="1">
      <alignment horizontal="left" vertical="top" wrapText="1" indent="1"/>
    </xf>
    <xf numFmtId="0" fontId="65" fillId="0" borderId="77" xfId="17" applyFont="1" applyBorder="1" applyAlignment="1">
      <alignment horizontal="left" vertical="center" wrapText="1" indent="1"/>
    </xf>
    <xf numFmtId="0" fontId="65" fillId="0" borderId="78" xfId="17" applyFont="1" applyBorder="1" applyAlignment="1">
      <alignment horizontal="left" vertical="center" wrapText="1" indent="1"/>
    </xf>
    <xf numFmtId="0" fontId="65" fillId="0" borderId="79" xfId="17" applyFont="1" applyBorder="1" applyAlignment="1">
      <alignment horizontal="left" vertical="center" wrapText="1" indent="1"/>
    </xf>
    <xf numFmtId="0" fontId="65" fillId="0" borderId="80" xfId="17" applyFont="1" applyBorder="1" applyAlignment="1">
      <alignment horizontal="left" vertical="center" wrapText="1" indent="1"/>
    </xf>
    <xf numFmtId="0" fontId="65" fillId="0" borderId="67" xfId="17" applyFont="1" applyBorder="1" applyAlignment="1">
      <alignment horizontal="left" vertical="center" wrapText="1" indent="1"/>
    </xf>
    <xf numFmtId="0" fontId="65" fillId="0" borderId="69" xfId="17" applyFont="1" applyBorder="1" applyAlignment="1">
      <alignment horizontal="left" vertical="center" wrapText="1" indent="1"/>
    </xf>
    <xf numFmtId="0" fontId="64" fillId="0" borderId="0" xfId="17" applyAlignment="1">
      <alignment horizontal="left" vertical="top" wrapText="1"/>
    </xf>
    <xf numFmtId="0" fontId="28" fillId="6" borderId="127" xfId="17" applyFont="1" applyFill="1" applyBorder="1" applyAlignment="1">
      <alignment horizontal="center" vertical="center" wrapText="1"/>
    </xf>
    <xf numFmtId="0" fontId="28" fillId="6" borderId="110" xfId="17" applyFont="1" applyFill="1" applyBorder="1" applyAlignment="1">
      <alignment horizontal="center" vertical="center" wrapText="1"/>
    </xf>
    <xf numFmtId="0" fontId="28" fillId="6" borderId="128" xfId="17" applyFont="1" applyFill="1" applyBorder="1" applyAlignment="1">
      <alignment horizontal="center" vertical="center" wrapText="1"/>
    </xf>
    <xf numFmtId="0" fontId="28" fillId="6" borderId="80" xfId="17" applyFont="1" applyFill="1" applyBorder="1" applyAlignment="1">
      <alignment horizontal="center" vertical="center" wrapText="1"/>
    </xf>
    <xf numFmtId="0" fontId="28" fillId="6" borderId="129" xfId="17" applyFont="1" applyFill="1" applyBorder="1" applyAlignment="1">
      <alignment horizontal="center" vertical="center" wrapText="1"/>
    </xf>
    <xf numFmtId="0" fontId="28" fillId="6" borderId="69" xfId="17" applyFont="1" applyFill="1" applyBorder="1" applyAlignment="1">
      <alignment horizontal="center" vertical="center" wrapText="1"/>
    </xf>
    <xf numFmtId="0" fontId="28" fillId="6" borderId="111" xfId="17" applyFont="1" applyFill="1" applyBorder="1" applyAlignment="1">
      <alignment horizontal="center" vertical="center" wrapText="1"/>
    </xf>
    <xf numFmtId="0" fontId="28" fillId="6" borderId="75" xfId="17" applyFont="1" applyFill="1" applyBorder="1" applyAlignment="1">
      <alignment horizontal="center" vertical="center" wrapText="1"/>
    </xf>
    <xf numFmtId="0" fontId="28" fillId="6" borderId="76" xfId="17" applyFont="1" applyFill="1" applyBorder="1" applyAlignment="1">
      <alignment horizontal="center" vertical="center" wrapText="1"/>
    </xf>
    <xf numFmtId="0" fontId="20" fillId="6" borderId="111" xfId="17" applyFont="1" applyFill="1" applyBorder="1" applyAlignment="1">
      <alignment horizontal="center" vertical="center" wrapText="1"/>
    </xf>
    <xf numFmtId="0" fontId="20" fillId="6" borderId="75" xfId="17" applyFont="1" applyFill="1" applyBorder="1" applyAlignment="1">
      <alignment horizontal="center" vertical="center" wrapText="1"/>
    </xf>
    <xf numFmtId="0" fontId="20" fillId="6" borderId="76" xfId="17" applyFont="1" applyFill="1" applyBorder="1" applyAlignment="1">
      <alignment horizontal="center" vertical="center" wrapText="1"/>
    </xf>
    <xf numFmtId="2" fontId="77" fillId="0" borderId="71" xfId="17" applyNumberFormat="1" applyFont="1" applyBorder="1" applyAlignment="1">
      <alignment horizontal="left" vertical="top" indent="2" shrinkToFit="1"/>
    </xf>
    <xf numFmtId="2" fontId="77" fillId="0" borderId="73" xfId="17" applyNumberFormat="1" applyFont="1" applyBorder="1" applyAlignment="1">
      <alignment horizontal="left" vertical="top" indent="2" shrinkToFit="1"/>
    </xf>
    <xf numFmtId="2" fontId="77" fillId="0" borderId="71" xfId="17" applyNumberFormat="1" applyFont="1" applyBorder="1" applyAlignment="1">
      <alignment horizontal="left" vertical="top" indent="1" shrinkToFit="1"/>
    </xf>
    <xf numFmtId="2" fontId="77" fillId="0" borderId="73" xfId="17" applyNumberFormat="1" applyFont="1" applyBorder="1" applyAlignment="1">
      <alignment horizontal="left" vertical="top" indent="1" shrinkToFit="1"/>
    </xf>
    <xf numFmtId="2" fontId="82" fillId="0" borderId="71" xfId="17" applyNumberFormat="1" applyFont="1" applyBorder="1" applyAlignment="1">
      <alignment horizontal="left" vertical="top" indent="2" shrinkToFit="1"/>
    </xf>
    <xf numFmtId="2" fontId="82" fillId="0" borderId="73" xfId="17" applyNumberFormat="1" applyFont="1" applyBorder="1" applyAlignment="1">
      <alignment horizontal="left" vertical="top" indent="2" shrinkToFit="1"/>
    </xf>
    <xf numFmtId="0" fontId="28" fillId="6" borderId="71" xfId="17" applyFont="1" applyFill="1" applyBorder="1" applyAlignment="1">
      <alignment horizontal="center" vertical="center" wrapText="1"/>
    </xf>
    <xf numFmtId="0" fontId="28" fillId="6" borderId="72" xfId="17" applyFont="1" applyFill="1" applyBorder="1" applyAlignment="1">
      <alignment horizontal="center" vertical="center" wrapText="1"/>
    </xf>
    <xf numFmtId="0" fontId="28" fillId="6" borderId="73" xfId="17" applyFont="1" applyFill="1" applyBorder="1" applyAlignment="1">
      <alignment horizontal="center" vertical="center" wrapText="1"/>
    </xf>
    <xf numFmtId="2" fontId="27" fillId="0" borderId="123" xfId="17" applyNumberFormat="1" applyFont="1" applyBorder="1" applyAlignment="1">
      <alignment horizontal="center" vertical="center" shrinkToFit="1"/>
    </xf>
    <xf numFmtId="2" fontId="27" fillId="0" borderId="126" xfId="17" applyNumberFormat="1" applyFont="1" applyBorder="1" applyAlignment="1">
      <alignment horizontal="center" vertical="center" shrinkToFit="1"/>
    </xf>
    <xf numFmtId="0" fontId="65" fillId="0" borderId="77" xfId="17" applyFont="1" applyBorder="1" applyAlignment="1">
      <alignment horizontal="left" vertical="center" wrapText="1" indent="4"/>
    </xf>
    <xf numFmtId="0" fontId="65" fillId="0" borderId="78" xfId="17" applyFont="1" applyBorder="1" applyAlignment="1">
      <alignment horizontal="left" vertical="center" wrapText="1" indent="4"/>
    </xf>
    <xf numFmtId="0" fontId="65" fillId="0" borderId="79" xfId="17" applyFont="1" applyBorder="1" applyAlignment="1">
      <alignment horizontal="left" vertical="center" wrapText="1" indent="4"/>
    </xf>
    <xf numFmtId="0" fontId="65" fillId="0" borderId="80" xfId="17" applyFont="1" applyBorder="1" applyAlignment="1">
      <alignment horizontal="left" vertical="center" wrapText="1" indent="4"/>
    </xf>
    <xf numFmtId="0" fontId="65" fillId="0" borderId="67" xfId="17" applyFont="1" applyBorder="1" applyAlignment="1">
      <alignment horizontal="left" vertical="center" wrapText="1" indent="4"/>
    </xf>
    <xf numFmtId="0" fontId="65" fillId="0" borderId="69" xfId="17" applyFont="1" applyBorder="1" applyAlignment="1">
      <alignment horizontal="left" vertical="center" wrapText="1" indent="4"/>
    </xf>
    <xf numFmtId="0" fontId="64" fillId="0" borderId="74" xfId="17" applyBorder="1" applyAlignment="1">
      <alignment horizontal="center" vertical="top" wrapText="1"/>
    </xf>
    <xf numFmtId="0" fontId="64" fillId="0" borderId="75" xfId="17" applyBorder="1" applyAlignment="1">
      <alignment horizontal="center" vertical="top" wrapText="1"/>
    </xf>
    <xf numFmtId="0" fontId="64" fillId="0" borderId="76" xfId="17" applyBorder="1" applyAlignment="1">
      <alignment horizontal="center" vertical="top" wrapText="1"/>
    </xf>
    <xf numFmtId="0" fontId="65" fillId="0" borderId="71" xfId="17" applyFont="1" applyBorder="1" applyAlignment="1">
      <alignment horizontal="center" vertical="top" wrapText="1"/>
    </xf>
    <xf numFmtId="0" fontId="65" fillId="0" borderId="72" xfId="17" applyFont="1" applyBorder="1" applyAlignment="1">
      <alignment horizontal="center" vertical="top" wrapText="1"/>
    </xf>
    <xf numFmtId="0" fontId="65" fillId="0" borderId="73" xfId="17" applyFont="1" applyBorder="1" applyAlignment="1">
      <alignment horizontal="center" vertical="top" wrapText="1"/>
    </xf>
    <xf numFmtId="0" fontId="64" fillId="0" borderId="74" xfId="17" applyBorder="1" applyAlignment="1">
      <alignment horizontal="center" vertical="center" wrapText="1"/>
    </xf>
    <xf numFmtId="0" fontId="64" fillId="0" borderId="75" xfId="17" applyBorder="1" applyAlignment="1">
      <alignment horizontal="center" vertical="center" wrapText="1"/>
    </xf>
    <xf numFmtId="0" fontId="64" fillId="0" borderId="76" xfId="17" applyBorder="1" applyAlignment="1">
      <alignment horizontal="center" vertical="center" wrapText="1"/>
    </xf>
    <xf numFmtId="0" fontId="28" fillId="5" borderId="120" xfId="17" applyFont="1" applyFill="1" applyBorder="1" applyAlignment="1">
      <alignment horizontal="center" vertical="center" wrapText="1"/>
    </xf>
    <xf numFmtId="0" fontId="28" fillId="5" borderId="116" xfId="17" applyFont="1" applyFill="1" applyBorder="1" applyAlignment="1">
      <alignment horizontal="center" vertical="center" wrapText="1"/>
    </xf>
    <xf numFmtId="0" fontId="28" fillId="5" borderId="122" xfId="17" applyFont="1" applyFill="1" applyBorder="1" applyAlignment="1">
      <alignment horizontal="center" vertical="center" wrapText="1"/>
    </xf>
    <xf numFmtId="2" fontId="27" fillId="0" borderId="71" xfId="17" applyNumberFormat="1" applyFont="1" applyBorder="1" applyAlignment="1">
      <alignment horizontal="center" vertical="center" shrinkToFit="1"/>
    </xf>
    <xf numFmtId="2" fontId="27" fillId="0" borderId="121" xfId="17" applyNumberFormat="1" applyFont="1" applyBorder="1" applyAlignment="1">
      <alignment horizontal="center" vertical="center" shrinkToFit="1"/>
    </xf>
    <xf numFmtId="2" fontId="13" fillId="0" borderId="0" xfId="8" applyNumberFormat="1" applyFont="1" applyAlignment="1">
      <alignment horizontal="center" vertical="center"/>
    </xf>
    <xf numFmtId="0" fontId="28" fillId="15" borderId="81" xfId="8" applyFont="1" applyFill="1" applyBorder="1" applyAlignment="1">
      <alignment horizontal="center"/>
    </xf>
    <xf numFmtId="0" fontId="28" fillId="15" borderId="31" xfId="8" applyFont="1" applyFill="1" applyBorder="1" applyAlignment="1">
      <alignment horizontal="center"/>
    </xf>
    <xf numFmtId="0" fontId="28" fillId="15" borderId="82" xfId="8" applyFont="1" applyFill="1" applyBorder="1" applyAlignment="1">
      <alignment horizontal="center"/>
    </xf>
    <xf numFmtId="0" fontId="28" fillId="15" borderId="83" xfId="8" applyFont="1" applyFill="1" applyBorder="1" applyAlignment="1">
      <alignment horizontal="center" vertical="center"/>
    </xf>
    <xf numFmtId="0" fontId="28" fillId="15" borderId="0" xfId="8" applyFont="1" applyFill="1" applyAlignment="1">
      <alignment horizontal="center" vertical="center"/>
    </xf>
    <xf numFmtId="0" fontId="28" fillId="15" borderId="22" xfId="8" applyFont="1" applyFill="1" applyBorder="1" applyAlignment="1">
      <alignment horizontal="center"/>
    </xf>
    <xf numFmtId="0" fontId="28" fillId="15" borderId="86" xfId="8" applyFont="1" applyFill="1" applyBorder="1" applyAlignment="1">
      <alignment horizontal="center"/>
    </xf>
    <xf numFmtId="0" fontId="28" fillId="15" borderId="0" xfId="8" applyFont="1" applyFill="1" applyAlignment="1">
      <alignment horizontal="center"/>
    </xf>
    <xf numFmtId="41" fontId="13" fillId="11" borderId="22" xfId="10" applyFont="1" applyFill="1" applyBorder="1" applyAlignment="1">
      <alignment horizontal="center" vertical="center"/>
    </xf>
    <xf numFmtId="0" fontId="51" fillId="0" borderId="0" xfId="8" applyFont="1" applyAlignment="1">
      <alignment horizontal="center" vertical="center"/>
    </xf>
    <xf numFmtId="0" fontId="30" fillId="9" borderId="0" xfId="8" applyFont="1" applyFill="1" applyAlignment="1">
      <alignment vertical="center"/>
    </xf>
    <xf numFmtId="172" fontId="12" fillId="14" borderId="91" xfId="8" applyNumberFormat="1" applyFont="1" applyFill="1" applyBorder="1" applyAlignment="1">
      <alignment horizontal="center" vertical="center"/>
    </xf>
    <xf numFmtId="172" fontId="12" fillId="14" borderId="87" xfId="8" applyNumberFormat="1" applyFont="1" applyFill="1" applyBorder="1" applyAlignment="1">
      <alignment horizontal="center" vertical="center"/>
    </xf>
    <xf numFmtId="172" fontId="12" fillId="14" borderId="92" xfId="8" applyNumberFormat="1" applyFont="1" applyFill="1" applyBorder="1" applyAlignment="1">
      <alignment horizontal="center" vertical="center"/>
    </xf>
    <xf numFmtId="41" fontId="12" fillId="4" borderId="88" xfId="8" quotePrefix="1" applyNumberFormat="1" applyFont="1" applyFill="1" applyBorder="1" applyAlignment="1">
      <alignment horizontal="center" vertical="center"/>
    </xf>
    <xf numFmtId="41" fontId="12" fillId="4" borderId="89" xfId="8" quotePrefix="1" applyNumberFormat="1" applyFont="1" applyFill="1" applyBorder="1" applyAlignment="1">
      <alignment horizontal="center" vertical="center"/>
    </xf>
    <xf numFmtId="41" fontId="12" fillId="4" borderId="90" xfId="8" quotePrefix="1" applyNumberFormat="1" applyFont="1" applyFill="1" applyBorder="1" applyAlignment="1">
      <alignment horizontal="center" vertical="center"/>
    </xf>
    <xf numFmtId="0" fontId="20" fillId="9" borderId="0" xfId="8" applyFont="1" applyFill="1" applyAlignment="1">
      <alignment horizontal="center" vertical="center"/>
    </xf>
    <xf numFmtId="0" fontId="31" fillId="9" borderId="0" xfId="0" applyFont="1" applyFill="1"/>
    <xf numFmtId="0" fontId="12" fillId="2" borderId="151" xfId="8" applyFont="1" applyFill="1" applyBorder="1" applyAlignment="1">
      <alignment horizontal="center" vertical="center"/>
    </xf>
    <xf numFmtId="0" fontId="12" fillId="2" borderId="152" xfId="8" applyFont="1" applyFill="1" applyBorder="1" applyAlignment="1">
      <alignment horizontal="center" vertical="center"/>
    </xf>
    <xf numFmtId="0" fontId="12" fillId="2" borderId="153" xfId="8" applyFont="1" applyFill="1" applyBorder="1" applyAlignment="1">
      <alignment horizontal="center" vertical="center"/>
    </xf>
    <xf numFmtId="0" fontId="12" fillId="2" borderId="140" xfId="8" applyFont="1" applyFill="1" applyBorder="1" applyAlignment="1">
      <alignment horizontal="center" vertical="center"/>
    </xf>
    <xf numFmtId="0" fontId="12" fillId="2" borderId="141" xfId="8" applyFont="1" applyFill="1" applyBorder="1" applyAlignment="1">
      <alignment horizontal="center" vertical="center"/>
    </xf>
    <xf numFmtId="0" fontId="12" fillId="2" borderId="142" xfId="8" applyFont="1" applyFill="1" applyBorder="1" applyAlignment="1">
      <alignment horizontal="center" vertical="center"/>
    </xf>
    <xf numFmtId="0" fontId="41" fillId="5" borderId="154" xfId="0" applyFont="1" applyFill="1" applyBorder="1" applyAlignment="1">
      <alignment horizontal="center" vertical="center"/>
    </xf>
    <xf numFmtId="0" fontId="41" fillId="5" borderId="155" xfId="0" applyFont="1" applyFill="1" applyBorder="1" applyAlignment="1">
      <alignment horizontal="center" vertical="center"/>
    </xf>
    <xf numFmtId="0" fontId="41" fillId="5" borderId="156" xfId="0" applyFont="1" applyFill="1" applyBorder="1" applyAlignment="1">
      <alignment horizontal="center" vertical="center"/>
    </xf>
    <xf numFmtId="10" fontId="112" fillId="19" borderId="164" xfId="0" applyNumberFormat="1" applyFont="1" applyFill="1" applyBorder="1" applyAlignment="1">
      <alignment horizontal="center" vertical="center"/>
    </xf>
    <xf numFmtId="0" fontId="112" fillId="19" borderId="66" xfId="0" applyFont="1" applyFill="1" applyBorder="1" applyAlignment="1">
      <alignment horizontal="center" vertical="center"/>
    </xf>
    <xf numFmtId="0" fontId="41" fillId="5" borderId="168" xfId="0" applyFont="1" applyFill="1" applyBorder="1" applyAlignment="1">
      <alignment horizontal="center"/>
    </xf>
    <xf numFmtId="0" fontId="41" fillId="5" borderId="169" xfId="0" applyFont="1" applyFill="1" applyBorder="1" applyAlignment="1">
      <alignment horizontal="center"/>
    </xf>
    <xf numFmtId="0" fontId="41" fillId="5" borderId="170" xfId="0" applyFont="1" applyFill="1" applyBorder="1" applyAlignment="1">
      <alignment horizontal="center"/>
    </xf>
    <xf numFmtId="175" fontId="41" fillId="0" borderId="166" xfId="1" applyNumberFormat="1" applyFont="1" applyBorder="1" applyAlignment="1">
      <alignment horizontal="center"/>
    </xf>
    <xf numFmtId="175" fontId="41" fillId="0" borderId="64" xfId="1" applyNumberFormat="1" applyFont="1" applyBorder="1" applyAlignment="1">
      <alignment horizontal="center"/>
    </xf>
    <xf numFmtId="175" fontId="41" fillId="0" borderId="167" xfId="1" applyNumberFormat="1" applyFont="1" applyBorder="1" applyAlignment="1">
      <alignment horizontal="center"/>
    </xf>
    <xf numFmtId="0" fontId="35" fillId="0" borderId="0" xfId="0" applyFont="1" applyAlignment="1">
      <alignment horizontal="left"/>
    </xf>
    <xf numFmtId="0" fontId="48" fillId="0" borderId="0" xfId="15" applyAlignment="1" applyProtection="1">
      <alignment horizontal="left" vertical="center" wrapText="1"/>
    </xf>
    <xf numFmtId="0" fontId="48" fillId="0" borderId="0" xfId="15" applyAlignment="1" applyProtection="1">
      <alignment horizontal="left" vertical="center"/>
    </xf>
    <xf numFmtId="0" fontId="0" fillId="0" borderId="0" xfId="0" applyAlignment="1">
      <alignment horizontal="left" vertical="top" wrapText="1"/>
    </xf>
    <xf numFmtId="0" fontId="48" fillId="0" borderId="0" xfId="15" applyAlignment="1" applyProtection="1">
      <alignment vertical="center"/>
    </xf>
    <xf numFmtId="0" fontId="41" fillId="5" borderId="171" xfId="0" applyFont="1" applyFill="1" applyBorder="1" applyAlignment="1">
      <alignment horizontal="center" vertical="center"/>
    </xf>
    <xf numFmtId="0" fontId="115" fillId="11" borderId="0" xfId="0" applyFont="1" applyFill="1" applyAlignment="1">
      <alignment horizontal="center"/>
    </xf>
    <xf numFmtId="0" fontId="163" fillId="2" borderId="187" xfId="0" applyFont="1" applyFill="1" applyBorder="1" applyAlignment="1">
      <alignment horizontal="center" vertical="center"/>
    </xf>
    <xf numFmtId="0" fontId="163" fillId="2" borderId="186" xfId="0" applyFont="1" applyFill="1" applyBorder="1" applyAlignment="1">
      <alignment horizontal="center" vertical="center"/>
    </xf>
    <xf numFmtId="173" fontId="151" fillId="9" borderId="0" xfId="8" applyNumberFormat="1" applyFont="1" applyFill="1" applyAlignment="1">
      <alignment horizontal="center" vertical="center"/>
    </xf>
    <xf numFmtId="0" fontId="41" fillId="2" borderId="188" xfId="0" applyFont="1" applyFill="1" applyBorder="1" applyAlignment="1">
      <alignment horizontal="center" vertical="center"/>
    </xf>
    <xf numFmtId="0" fontId="41" fillId="2" borderId="189" xfId="0" applyFont="1" applyFill="1" applyBorder="1" applyAlignment="1">
      <alignment horizontal="center" vertical="center"/>
    </xf>
    <xf numFmtId="0" fontId="123" fillId="0" borderId="0" xfId="0" applyFont="1" applyAlignment="1">
      <alignment horizontal="center" vertical="center"/>
    </xf>
    <xf numFmtId="0" fontId="32" fillId="0" borderId="0" xfId="0" applyFont="1" applyAlignment="1">
      <alignment horizontal="center"/>
    </xf>
    <xf numFmtId="0" fontId="123" fillId="9" borderId="53" xfId="0" applyFont="1" applyFill="1" applyBorder="1" applyAlignment="1">
      <alignment horizontal="center" vertical="center"/>
    </xf>
    <xf numFmtId="0" fontId="148" fillId="0" borderId="0" xfId="0" applyFont="1" applyAlignment="1">
      <alignment horizontal="center" vertical="center"/>
    </xf>
    <xf numFmtId="166" fontId="44" fillId="0" borderId="89" xfId="12" applyFont="1" applyFill="1" applyBorder="1" applyAlignment="1" applyProtection="1">
      <alignment horizontal="left" vertical="center"/>
      <protection locked="0"/>
    </xf>
    <xf numFmtId="174" fontId="44" fillId="9" borderId="54" xfId="0" applyNumberFormat="1" applyFont="1" applyFill="1" applyBorder="1" applyAlignment="1">
      <alignment horizontal="center" vertical="center"/>
    </xf>
    <xf numFmtId="174" fontId="44" fillId="9" borderId="55" xfId="0" applyNumberFormat="1" applyFont="1" applyFill="1" applyBorder="1" applyAlignment="1">
      <alignment horizontal="center" vertical="center"/>
    </xf>
    <xf numFmtId="174" fontId="44" fillId="9" borderId="54" xfId="12" applyNumberFormat="1" applyFont="1" applyFill="1" applyBorder="1" applyAlignment="1" applyProtection="1">
      <alignment horizontal="center" vertical="center"/>
    </xf>
    <xf numFmtId="174" fontId="44" fillId="9" borderId="55" xfId="12" applyNumberFormat="1" applyFont="1" applyFill="1" applyBorder="1" applyAlignment="1" applyProtection="1">
      <alignment horizontal="center" vertical="center"/>
    </xf>
    <xf numFmtId="0" fontId="157" fillId="9" borderId="59" xfId="0" applyFont="1" applyFill="1" applyBorder="1" applyAlignment="1">
      <alignment horizontal="center" vertical="center" wrapText="1"/>
    </xf>
    <xf numFmtId="0" fontId="157" fillId="9" borderId="56" xfId="0" applyFont="1" applyFill="1" applyBorder="1" applyAlignment="1">
      <alignment horizontal="center" vertical="center" wrapText="1"/>
    </xf>
    <xf numFmtId="0" fontId="157" fillId="9" borderId="61" xfId="0" applyFont="1" applyFill="1" applyBorder="1" applyAlignment="1">
      <alignment horizontal="center" vertical="center" wrapText="1"/>
    </xf>
    <xf numFmtId="0" fontId="157" fillId="9" borderId="60" xfId="0" applyFont="1" applyFill="1" applyBorder="1" applyAlignment="1">
      <alignment horizontal="center" vertical="center" wrapText="1"/>
    </xf>
    <xf numFmtId="0" fontId="157" fillId="9" borderId="58" xfId="0" applyFont="1" applyFill="1" applyBorder="1" applyAlignment="1">
      <alignment horizontal="center" vertical="center" wrapText="1"/>
    </xf>
    <xf numFmtId="0" fontId="157" fillId="9" borderId="62" xfId="0" applyFont="1" applyFill="1" applyBorder="1" applyAlignment="1">
      <alignment horizontal="center" vertical="center" wrapText="1"/>
    </xf>
    <xf numFmtId="0" fontId="123" fillId="9" borderId="59" xfId="0" applyFont="1" applyFill="1" applyBorder="1" applyAlignment="1">
      <alignment horizontal="center" vertical="center" wrapText="1"/>
    </xf>
    <xf numFmtId="0" fontId="123" fillId="9" borderId="56" xfId="0" applyFont="1" applyFill="1" applyBorder="1" applyAlignment="1">
      <alignment horizontal="center" vertical="center" wrapText="1"/>
    </xf>
    <xf numFmtId="0" fontId="123" fillId="9" borderId="61" xfId="0" applyFont="1" applyFill="1" applyBorder="1" applyAlignment="1">
      <alignment horizontal="center" vertical="center" wrapText="1"/>
    </xf>
    <xf numFmtId="0" fontId="123" fillId="9" borderId="60" xfId="0" applyFont="1" applyFill="1" applyBorder="1" applyAlignment="1">
      <alignment horizontal="center" vertical="center" wrapText="1"/>
    </xf>
    <xf numFmtId="0" fontId="123" fillId="9" borderId="58" xfId="0" applyFont="1" applyFill="1" applyBorder="1" applyAlignment="1">
      <alignment horizontal="center" vertical="center" wrapText="1"/>
    </xf>
    <xf numFmtId="0" fontId="123" fillId="9" borderId="62" xfId="0" applyFont="1" applyFill="1" applyBorder="1" applyAlignment="1">
      <alignment horizontal="center" vertical="center" wrapText="1"/>
    </xf>
    <xf numFmtId="2" fontId="158" fillId="0" borderId="0" xfId="0" applyNumberFormat="1" applyFont="1" applyAlignment="1">
      <alignment horizontal="center"/>
    </xf>
    <xf numFmtId="0" fontId="164" fillId="0" borderId="0" xfId="0" applyFont="1" applyAlignment="1">
      <alignment horizontal="center"/>
    </xf>
    <xf numFmtId="14" fontId="124" fillId="0" borderId="0" xfId="0" applyNumberFormat="1" applyFont="1" applyAlignment="1">
      <alignment horizontal="center"/>
    </xf>
    <xf numFmtId="0" fontId="124" fillId="0" borderId="0" xfId="0" applyFont="1" applyAlignment="1">
      <alignment horizontal="center"/>
    </xf>
    <xf numFmtId="0" fontId="155" fillId="17" borderId="0" xfId="0" applyFont="1" applyFill="1" applyAlignment="1">
      <alignment horizontal="center" vertical="center"/>
    </xf>
    <xf numFmtId="0" fontId="160" fillId="17" borderId="57" xfId="0" applyFont="1" applyFill="1" applyBorder="1" applyAlignment="1">
      <alignment horizontal="center"/>
    </xf>
    <xf numFmtId="0" fontId="161" fillId="17" borderId="57" xfId="0" applyFont="1" applyFill="1" applyBorder="1" applyAlignment="1">
      <alignment horizontal="center"/>
    </xf>
    <xf numFmtId="0" fontId="165" fillId="9" borderId="0" xfId="0" applyFont="1" applyFill="1" applyAlignment="1">
      <alignment horizontal="center"/>
    </xf>
    <xf numFmtId="2" fontId="34" fillId="2" borderId="53" xfId="0" applyNumberFormat="1" applyFont="1" applyFill="1" applyBorder="1" applyAlignment="1">
      <alignment horizontal="center" vertical="center"/>
    </xf>
    <xf numFmtId="0" fontId="41" fillId="0" borderId="12" xfId="0" applyFont="1" applyBorder="1" applyAlignment="1">
      <alignment horizontal="left" vertical="center"/>
    </xf>
    <xf numFmtId="0" fontId="40" fillId="0" borderId="12" xfId="0" applyFont="1" applyBorder="1" applyAlignment="1" applyProtection="1">
      <alignment horizontal="left" vertical="center"/>
      <protection locked="0"/>
    </xf>
    <xf numFmtId="0" fontId="49" fillId="0" borderId="163" xfId="15" applyFont="1" applyFill="1" applyBorder="1" applyAlignment="1" applyProtection="1">
      <alignment horizontal="center" vertical="center"/>
    </xf>
    <xf numFmtId="0" fontId="49" fillId="0" borderId="164" xfId="15" applyFont="1" applyFill="1" applyBorder="1" applyAlignment="1" applyProtection="1">
      <alignment horizontal="center" vertical="center"/>
    </xf>
    <xf numFmtId="0" fontId="49" fillId="0" borderId="165" xfId="15" applyFont="1" applyFill="1" applyBorder="1" applyAlignment="1" applyProtection="1">
      <alignment horizontal="center" vertical="center"/>
    </xf>
    <xf numFmtId="0" fontId="49" fillId="0" borderId="174" xfId="15" applyFont="1" applyBorder="1" applyAlignment="1" applyProtection="1">
      <alignment horizontal="center" vertical="center"/>
    </xf>
    <xf numFmtId="0" fontId="49" fillId="0" borderId="0" xfId="15" applyFont="1" applyBorder="1" applyAlignment="1" applyProtection="1">
      <alignment horizontal="center" vertical="center"/>
    </xf>
    <xf numFmtId="0" fontId="49" fillId="0" borderId="175" xfId="15" applyFont="1" applyBorder="1" applyAlignment="1" applyProtection="1">
      <alignment horizontal="center" vertical="center"/>
    </xf>
    <xf numFmtId="0" fontId="41" fillId="2" borderId="176" xfId="0" applyFont="1" applyFill="1" applyBorder="1" applyAlignment="1">
      <alignment horizontal="center" vertical="center"/>
    </xf>
    <xf numFmtId="0" fontId="41" fillId="2" borderId="177" xfId="0" applyFont="1" applyFill="1" applyBorder="1" applyAlignment="1">
      <alignment horizontal="center" vertical="center"/>
    </xf>
    <xf numFmtId="0" fontId="41" fillId="2" borderId="178" xfId="0" applyFont="1" applyFill="1" applyBorder="1" applyAlignment="1">
      <alignment horizontal="center" vertical="center"/>
    </xf>
    <xf numFmtId="0" fontId="116" fillId="0" borderId="166" xfId="15" applyFont="1" applyFill="1" applyBorder="1" applyAlignment="1" applyProtection="1">
      <alignment horizontal="center" vertical="center"/>
    </xf>
    <xf numFmtId="0" fontId="116" fillId="0" borderId="64" xfId="15" applyFont="1" applyFill="1" applyBorder="1" applyAlignment="1" applyProtection="1">
      <alignment horizontal="center" vertical="center"/>
    </xf>
    <xf numFmtId="0" fontId="116" fillId="0" borderId="167" xfId="15" applyFont="1" applyFill="1" applyBorder="1" applyAlignment="1" applyProtection="1">
      <alignment horizontal="center" vertical="center"/>
    </xf>
    <xf numFmtId="176" fontId="129" fillId="2" borderId="187" xfId="0" applyNumberFormat="1" applyFont="1" applyFill="1" applyBorder="1" applyAlignment="1">
      <alignment horizontal="center" vertical="center"/>
    </xf>
    <xf numFmtId="176" fontId="129" fillId="2" borderId="185" xfId="0" applyNumberFormat="1" applyFont="1" applyFill="1" applyBorder="1" applyAlignment="1">
      <alignment horizontal="center" vertical="center"/>
    </xf>
    <xf numFmtId="176" fontId="129" fillId="2" borderId="186" xfId="0" applyNumberFormat="1" applyFont="1" applyFill="1" applyBorder="1" applyAlignment="1">
      <alignment horizontal="center" vertical="center"/>
    </xf>
    <xf numFmtId="2" fontId="146" fillId="0" borderId="0" xfId="0" applyNumberFormat="1" applyFont="1" applyAlignment="1">
      <alignment horizontal="center" vertical="center"/>
    </xf>
    <xf numFmtId="0" fontId="123" fillId="17" borderId="195" xfId="0" applyFont="1" applyFill="1" applyBorder="1" applyAlignment="1" applyProtection="1">
      <alignment horizontal="center" vertical="center"/>
      <protection locked="0"/>
    </xf>
    <xf numFmtId="0" fontId="123" fillId="17" borderId="196" xfId="0" applyFont="1" applyFill="1" applyBorder="1" applyAlignment="1" applyProtection="1">
      <alignment horizontal="center" vertical="center"/>
      <protection locked="0"/>
    </xf>
    <xf numFmtId="0" fontId="37" fillId="2" borderId="28" xfId="0" applyFont="1" applyFill="1" applyBorder="1" applyAlignment="1">
      <alignment horizontal="center" vertical="center"/>
    </xf>
    <xf numFmtId="0" fontId="37" fillId="2" borderId="173" xfId="0" applyFont="1" applyFill="1" applyBorder="1" applyAlignment="1">
      <alignment horizontal="center" vertical="center"/>
    </xf>
    <xf numFmtId="0" fontId="37" fillId="2" borderId="63" xfId="0" applyFont="1" applyFill="1" applyBorder="1" applyAlignment="1">
      <alignment horizontal="center" vertical="center"/>
    </xf>
    <xf numFmtId="0" fontId="131" fillId="0" borderId="197" xfId="0" applyFont="1" applyBorder="1" applyAlignment="1">
      <alignment horizontal="left" vertical="center"/>
    </xf>
    <xf numFmtId="0" fontId="131" fillId="0" borderId="0" xfId="0" applyFont="1" applyAlignment="1">
      <alignment horizontal="left" vertical="center"/>
    </xf>
    <xf numFmtId="2" fontId="42" fillId="0" borderId="0" xfId="8" applyNumberFormat="1" applyFont="1" applyAlignment="1" applyProtection="1">
      <alignment horizontal="center" vertical="center"/>
      <protection locked="0"/>
    </xf>
    <xf numFmtId="0" fontId="43" fillId="0" borderId="0" xfId="0" applyFont="1" applyAlignment="1">
      <alignment horizontal="left" vertical="center"/>
    </xf>
    <xf numFmtId="177" fontId="104" fillId="17" borderId="28" xfId="8" applyNumberFormat="1" applyFont="1" applyFill="1" applyBorder="1" applyAlignment="1">
      <alignment horizontal="center" vertical="center"/>
    </xf>
    <xf numFmtId="177" fontId="104" fillId="17" borderId="173" xfId="8" applyNumberFormat="1" applyFont="1" applyFill="1" applyBorder="1" applyAlignment="1">
      <alignment horizontal="center" vertical="center"/>
    </xf>
    <xf numFmtId="0" fontId="41" fillId="0" borderId="28" xfId="0" applyFont="1" applyBorder="1" applyAlignment="1">
      <alignment horizontal="left" vertical="center"/>
    </xf>
    <xf numFmtId="0" fontId="41" fillId="0" borderId="63" xfId="0" applyFont="1" applyBorder="1" applyAlignment="1">
      <alignment horizontal="left" vertical="center"/>
    </xf>
    <xf numFmtId="0" fontId="40" fillId="0" borderId="28" xfId="0" applyFont="1" applyBorder="1" applyAlignment="1">
      <alignment horizontal="left" vertical="center"/>
    </xf>
    <xf numFmtId="0" fontId="40" fillId="0" borderId="63" xfId="0" applyFont="1" applyBorder="1" applyAlignment="1">
      <alignment horizontal="left" vertical="center"/>
    </xf>
    <xf numFmtId="0" fontId="146" fillId="0" borderId="0" xfId="0" applyFont="1" applyAlignment="1">
      <alignment horizontal="right" vertical="center"/>
    </xf>
    <xf numFmtId="0" fontId="166" fillId="9" borderId="0" xfId="0" applyFont="1" applyFill="1" applyAlignment="1">
      <alignment horizontal="center"/>
    </xf>
    <xf numFmtId="0" fontId="145" fillId="0" borderId="0" xfId="0" applyFont="1" applyAlignment="1">
      <alignment horizontal="center" vertical="center"/>
    </xf>
    <xf numFmtId="0" fontId="123" fillId="0" borderId="0" xfId="0" applyFont="1" applyAlignment="1">
      <alignment horizontal="left"/>
    </xf>
    <xf numFmtId="0" fontId="104" fillId="0" borderId="0" xfId="8" applyFont="1" applyAlignment="1">
      <alignment horizontal="center" vertical="center"/>
    </xf>
    <xf numFmtId="2" fontId="156" fillId="9" borderId="0" xfId="8" applyNumberFormat="1" applyFont="1" applyFill="1" applyAlignment="1">
      <alignment horizontal="center" vertical="center"/>
    </xf>
    <xf numFmtId="0" fontId="44" fillId="0" borderId="63" xfId="0" applyFont="1" applyBorder="1" applyAlignment="1" applyProtection="1">
      <alignment horizontal="left" vertical="center"/>
      <protection locked="0"/>
    </xf>
    <xf numFmtId="0" fontId="44" fillId="0" borderId="144" xfId="0" applyFont="1" applyBorder="1" applyAlignment="1" applyProtection="1">
      <alignment horizontal="left" vertical="center"/>
      <protection locked="0"/>
    </xf>
    <xf numFmtId="0" fontId="34" fillId="2" borderId="54" xfId="0" applyFont="1" applyFill="1" applyBorder="1" applyAlignment="1">
      <alignment horizontal="center" vertical="center"/>
    </xf>
    <xf numFmtId="0" fontId="34" fillId="2" borderId="57" xfId="0" applyFont="1" applyFill="1" applyBorder="1" applyAlignment="1">
      <alignment horizontal="center" vertical="center"/>
    </xf>
    <xf numFmtId="0" fontId="34" fillId="2" borderId="55" xfId="0" applyFont="1" applyFill="1" applyBorder="1" applyAlignment="1">
      <alignment horizontal="center" vertical="center"/>
    </xf>
    <xf numFmtId="174" fontId="44" fillId="0" borderId="63" xfId="12" applyNumberFormat="1" applyFont="1" applyFill="1" applyBorder="1" applyAlignment="1" applyProtection="1">
      <alignment horizontal="left" vertical="center"/>
      <protection locked="0"/>
    </xf>
    <xf numFmtId="174" fontId="44" fillId="0" borderId="144" xfId="12" applyNumberFormat="1" applyFont="1" applyFill="1" applyBorder="1" applyAlignment="1" applyProtection="1">
      <alignment horizontal="left" vertical="center"/>
      <protection locked="0"/>
    </xf>
    <xf numFmtId="1" fontId="44" fillId="0" borderId="63" xfId="0" applyNumberFormat="1" applyFont="1" applyBorder="1" applyAlignment="1" applyProtection="1">
      <alignment horizontal="left" vertical="center"/>
      <protection locked="0"/>
    </xf>
    <xf numFmtId="1" fontId="44" fillId="0" borderId="144" xfId="0" applyNumberFormat="1" applyFont="1" applyBorder="1" applyAlignment="1" applyProtection="1">
      <alignment horizontal="left" vertical="center"/>
      <protection locked="0"/>
    </xf>
    <xf numFmtId="166" fontId="44" fillId="0" borderId="43" xfId="12" applyFont="1" applyFill="1" applyBorder="1" applyAlignment="1" applyProtection="1">
      <alignment horizontal="left" vertical="center"/>
      <protection locked="0"/>
    </xf>
    <xf numFmtId="166" fontId="44" fillId="0" borderId="199" xfId="12" applyFont="1" applyFill="1" applyBorder="1" applyAlignment="1" applyProtection="1">
      <alignment horizontal="left" vertical="center"/>
      <protection locked="0"/>
    </xf>
    <xf numFmtId="166" fontId="44" fillId="0" borderId="148" xfId="12" applyFont="1" applyFill="1" applyBorder="1" applyAlignment="1" applyProtection="1">
      <alignment horizontal="left" vertical="center"/>
      <protection locked="0"/>
    </xf>
    <xf numFmtId="166" fontId="44" fillId="0" borderId="147" xfId="12" applyFont="1" applyFill="1" applyBorder="1" applyAlignment="1" applyProtection="1">
      <alignment horizontal="left" vertical="center"/>
      <protection locked="0"/>
    </xf>
    <xf numFmtId="1" fontId="44" fillId="0" borderId="63" xfId="0" applyNumberFormat="1" applyFont="1" applyBorder="1" applyAlignment="1">
      <alignment horizontal="left" vertical="center"/>
    </xf>
    <xf numFmtId="1" fontId="44" fillId="0" borderId="144" xfId="0" applyNumberFormat="1" applyFont="1" applyBorder="1" applyAlignment="1">
      <alignment horizontal="left" vertical="center"/>
    </xf>
    <xf numFmtId="1" fontId="44" fillId="0" borderId="38" xfId="0" applyNumberFormat="1" applyFont="1" applyBorder="1" applyAlignment="1" applyProtection="1">
      <alignment horizontal="left" vertical="center"/>
      <protection locked="0"/>
    </xf>
    <xf numFmtId="1" fontId="44" fillId="0" borderId="150" xfId="0" applyNumberFormat="1" applyFont="1" applyBorder="1" applyAlignment="1" applyProtection="1">
      <alignment horizontal="left" vertical="center"/>
      <protection locked="0"/>
    </xf>
    <xf numFmtId="0" fontId="34" fillId="2" borderId="192" xfId="0" applyFont="1" applyFill="1" applyBorder="1" applyAlignment="1">
      <alignment horizontal="center" vertical="center"/>
    </xf>
    <xf numFmtId="0" fontId="34" fillId="2" borderId="193" xfId="0" applyFont="1" applyFill="1" applyBorder="1" applyAlignment="1">
      <alignment horizontal="center" vertical="center"/>
    </xf>
    <xf numFmtId="0" fontId="34" fillId="2" borderId="194" xfId="0" applyFont="1" applyFill="1" applyBorder="1" applyAlignment="1">
      <alignment horizontal="center" vertical="center"/>
    </xf>
    <xf numFmtId="0" fontId="128" fillId="0" borderId="0" xfId="0" applyFont="1" applyAlignment="1">
      <alignment horizontal="center" vertical="center"/>
    </xf>
    <xf numFmtId="0" fontId="32" fillId="17" borderId="66" xfId="0" applyFont="1" applyFill="1" applyBorder="1" applyAlignment="1">
      <alignment horizontal="center"/>
    </xf>
    <xf numFmtId="0" fontId="124" fillId="17" borderId="65" xfId="0" applyFont="1" applyFill="1" applyBorder="1" applyAlignment="1">
      <alignment horizontal="center"/>
    </xf>
    <xf numFmtId="0" fontId="124" fillId="17" borderId="0" xfId="0" applyFont="1" applyFill="1" applyAlignment="1">
      <alignment horizontal="center"/>
    </xf>
    <xf numFmtId="0" fontId="32" fillId="17" borderId="0" xfId="0" applyFont="1" applyFill="1" applyAlignment="1">
      <alignment horizontal="center"/>
    </xf>
    <xf numFmtId="0" fontId="35" fillId="0" borderId="37" xfId="0" applyFont="1" applyBorder="1" applyAlignment="1">
      <alignment horizontal="center" vertical="center"/>
    </xf>
    <xf numFmtId="14" fontId="122" fillId="0" borderId="0" xfId="0" applyNumberFormat="1" applyFont="1" applyAlignment="1">
      <alignment horizontal="left"/>
    </xf>
    <xf numFmtId="0" fontId="122" fillId="0" borderId="0" xfId="0" applyFont="1" applyAlignment="1">
      <alignment horizontal="left"/>
    </xf>
    <xf numFmtId="0" fontId="122" fillId="0" borderId="0" xfId="0" applyFont="1" applyAlignment="1">
      <alignment horizontal="center"/>
    </xf>
    <xf numFmtId="164" fontId="140" fillId="0" borderId="0" xfId="1" applyFont="1" applyAlignment="1">
      <alignment horizontal="center"/>
    </xf>
    <xf numFmtId="175" fontId="137" fillId="0" borderId="112" xfId="19" applyNumberFormat="1" applyFont="1" applyBorder="1" applyAlignment="1">
      <alignment horizontal="center" vertical="center"/>
    </xf>
    <xf numFmtId="175" fontId="137" fillId="0" borderId="202" xfId="19" applyNumberFormat="1" applyFont="1" applyBorder="1" applyAlignment="1">
      <alignment horizontal="center" vertical="center"/>
    </xf>
    <xf numFmtId="10" fontId="140" fillId="0" borderId="0" xfId="2" applyNumberFormat="1" applyFont="1" applyAlignment="1">
      <alignment horizontal="center"/>
    </xf>
    <xf numFmtId="164" fontId="140" fillId="0" borderId="0" xfId="1" applyFont="1" applyAlignment="1">
      <alignment horizontal="center" vertical="center"/>
    </xf>
    <xf numFmtId="0" fontId="139" fillId="0" borderId="0" xfId="19" applyFont="1" applyAlignment="1">
      <alignment horizontal="center"/>
    </xf>
    <xf numFmtId="0" fontId="133" fillId="0" borderId="0" xfId="19" applyFont="1" applyAlignment="1">
      <alignment horizontal="center"/>
    </xf>
    <xf numFmtId="0" fontId="139" fillId="0" borderId="0" xfId="19" applyFont="1" applyAlignment="1">
      <alignment horizontal="center" vertical="center"/>
    </xf>
    <xf numFmtId="4" fontId="134" fillId="21" borderId="53" xfId="19" applyNumberFormat="1" applyFont="1" applyFill="1" applyBorder="1" applyAlignment="1">
      <alignment horizontal="center" vertical="center"/>
    </xf>
    <xf numFmtId="170" fontId="92" fillId="0" borderId="0" xfId="14" applyNumberFormat="1" applyFont="1" applyAlignment="1" applyProtection="1">
      <alignment horizontal="center" vertical="center"/>
    </xf>
    <xf numFmtId="170" fontId="14" fillId="9" borderId="0" xfId="9" applyNumberFormat="1" applyFont="1" applyFill="1" applyBorder="1" applyAlignment="1" applyProtection="1">
      <alignment horizontal="center"/>
      <protection locked="0"/>
    </xf>
    <xf numFmtId="41" fontId="14" fillId="9" borderId="0" xfId="8" applyNumberFormat="1" applyFont="1" applyFill="1" applyAlignment="1">
      <alignment horizontal="center"/>
    </xf>
    <xf numFmtId="0" fontId="167" fillId="9" borderId="44" xfId="8" applyFont="1" applyFill="1" applyBorder="1" applyAlignment="1">
      <alignment horizontal="center"/>
    </xf>
    <xf numFmtId="0" fontId="167" fillId="9" borderId="43" xfId="8" applyFont="1" applyFill="1" applyBorder="1" applyAlignment="1">
      <alignment horizontal="center"/>
    </xf>
    <xf numFmtId="0" fontId="167" fillId="9" borderId="42" xfId="8" applyFont="1" applyFill="1" applyBorder="1" applyAlignment="1">
      <alignment horizontal="center"/>
    </xf>
    <xf numFmtId="0" fontId="92" fillId="0" borderId="0" xfId="8" applyFont="1" applyAlignment="1">
      <alignment horizontal="center" vertical="center"/>
    </xf>
    <xf numFmtId="0" fontId="117" fillId="9" borderId="44" xfId="8" applyFont="1" applyFill="1" applyBorder="1" applyAlignment="1">
      <alignment horizontal="center"/>
    </xf>
    <xf numFmtId="0" fontId="117" fillId="9" borderId="43" xfId="8" applyFont="1" applyFill="1" applyBorder="1" applyAlignment="1">
      <alignment horizontal="center"/>
    </xf>
    <xf numFmtId="0" fontId="117" fillId="9" borderId="42" xfId="8" applyFont="1" applyFill="1" applyBorder="1" applyAlignment="1">
      <alignment horizontal="center"/>
    </xf>
    <xf numFmtId="0" fontId="55" fillId="0" borderId="0" xfId="8" applyFont="1" applyAlignment="1">
      <alignment horizontal="center"/>
    </xf>
    <xf numFmtId="165" fontId="14" fillId="0" borderId="49" xfId="8" applyNumberFormat="1" applyFont="1" applyBorder="1" applyAlignment="1">
      <alignment horizontal="center"/>
    </xf>
    <xf numFmtId="165" fontId="14" fillId="0" borderId="0" xfId="8" applyNumberFormat="1" applyFont="1" applyAlignment="1">
      <alignment horizontal="center"/>
    </xf>
    <xf numFmtId="0" fontId="29" fillId="0" borderId="44" xfId="8" applyFont="1" applyBorder="1" applyAlignment="1">
      <alignment horizontal="center"/>
    </xf>
    <xf numFmtId="0" fontId="29" fillId="0" borderId="43" xfId="8" applyFont="1" applyBorder="1" applyAlignment="1">
      <alignment horizontal="center"/>
    </xf>
    <xf numFmtId="0" fontId="29" fillId="0" borderId="42" xfId="8" applyFont="1" applyBorder="1" applyAlignment="1">
      <alignment horizontal="center"/>
    </xf>
    <xf numFmtId="0" fontId="29" fillId="9" borderId="44" xfId="8" applyFont="1" applyFill="1" applyBorder="1" applyAlignment="1">
      <alignment horizontal="center"/>
    </xf>
    <xf numFmtId="0" fontId="29" fillId="9" borderId="43" xfId="8" applyFont="1" applyFill="1" applyBorder="1" applyAlignment="1">
      <alignment horizontal="center"/>
    </xf>
    <xf numFmtId="0" fontId="29" fillId="9" borderId="42" xfId="8" applyFont="1" applyFill="1" applyBorder="1" applyAlignment="1">
      <alignment horizontal="center"/>
    </xf>
    <xf numFmtId="170" fontId="11" fillId="0" borderId="0" xfId="18" applyNumberFormat="1" applyFont="1" applyBorder="1" applyAlignment="1" applyProtection="1">
      <alignment horizontal="right"/>
      <protection locked="0"/>
    </xf>
    <xf numFmtId="3" fontId="11" fillId="0" borderId="0" xfId="8" applyNumberFormat="1" applyAlignment="1" applyProtection="1">
      <alignment horizontal="right"/>
      <protection locked="0"/>
    </xf>
    <xf numFmtId="170" fontId="11" fillId="0" borderId="0" xfId="8" applyNumberFormat="1" applyAlignment="1" applyProtection="1">
      <alignment horizontal="right"/>
      <protection locked="0"/>
    </xf>
    <xf numFmtId="170" fontId="92" fillId="0" borderId="0" xfId="14" applyNumberFormat="1" applyFont="1" applyAlignment="1">
      <alignment horizontal="center" vertical="center"/>
    </xf>
    <xf numFmtId="0" fontId="24" fillId="9" borderId="97" xfId="8" applyFont="1" applyFill="1" applyBorder="1" applyAlignment="1">
      <alignment horizontal="center"/>
    </xf>
    <xf numFmtId="0" fontId="24" fillId="9" borderId="65" xfId="8" applyFont="1" applyFill="1" applyBorder="1" applyAlignment="1">
      <alignment horizontal="center"/>
    </xf>
    <xf numFmtId="0" fontId="24" fillId="9" borderId="98" xfId="8" applyFont="1" applyFill="1" applyBorder="1" applyAlignment="1">
      <alignment horizontal="center"/>
    </xf>
    <xf numFmtId="0" fontId="29" fillId="9" borderId="97" xfId="8" applyFont="1" applyFill="1" applyBorder="1" applyAlignment="1">
      <alignment horizontal="center"/>
    </xf>
    <xf numFmtId="0" fontId="29" fillId="9" borderId="65" xfId="8" applyFont="1" applyFill="1" applyBorder="1" applyAlignment="1">
      <alignment horizontal="center"/>
    </xf>
    <xf numFmtId="0" fontId="29" fillId="9" borderId="98" xfId="8" applyFont="1" applyFill="1" applyBorder="1" applyAlignment="1">
      <alignment horizontal="center"/>
    </xf>
    <xf numFmtId="0" fontId="24" fillId="0" borderId="52" xfId="8" applyFont="1" applyBorder="1" applyAlignment="1">
      <alignment horizontal="center"/>
    </xf>
    <xf numFmtId="0" fontId="24" fillId="0" borderId="51" xfId="8" applyFont="1" applyBorder="1" applyAlignment="1">
      <alignment horizontal="center"/>
    </xf>
    <xf numFmtId="0" fontId="24" fillId="0" borderId="50" xfId="8" applyFont="1" applyBorder="1" applyAlignment="1">
      <alignment horizontal="center"/>
    </xf>
    <xf numFmtId="1" fontId="92" fillId="0" borderId="0" xfId="8" applyNumberFormat="1" applyFont="1" applyAlignment="1">
      <alignment horizontal="center" vertical="center"/>
    </xf>
    <xf numFmtId="0" fontId="92" fillId="0" borderId="0" xfId="8" applyFont="1" applyAlignment="1">
      <alignment horizontal="left"/>
    </xf>
    <xf numFmtId="0" fontId="92" fillId="0" borderId="0" xfId="8" applyFont="1" applyAlignment="1">
      <alignment horizontal="center"/>
    </xf>
    <xf numFmtId="0" fontId="92" fillId="0" borderId="0" xfId="8" applyFont="1" applyAlignment="1">
      <alignment horizontal="center"/>
    </xf>
    <xf numFmtId="0" fontId="92" fillId="0" borderId="0" xfId="8" applyFont="1" applyAlignment="1">
      <alignment horizontal="left" vertical="center"/>
    </xf>
    <xf numFmtId="41" fontId="92" fillId="0" borderId="0" xfId="8" applyNumberFormat="1" applyFont="1" applyAlignment="1">
      <alignment horizontal="center"/>
    </xf>
    <xf numFmtId="0" fontId="92" fillId="0" borderId="0" xfId="11" applyNumberFormat="1" applyFont="1" applyBorder="1" applyAlignment="1">
      <alignment horizontal="center"/>
    </xf>
    <xf numFmtId="3" fontId="92" fillId="0" borderId="0" xfId="10" applyNumberFormat="1" applyFont="1" applyBorder="1" applyAlignment="1">
      <alignment horizontal="center"/>
    </xf>
    <xf numFmtId="1" fontId="92" fillId="0" borderId="0" xfId="11" quotePrefix="1" applyNumberFormat="1" applyFont="1" applyBorder="1" applyAlignment="1">
      <alignment horizontal="center"/>
    </xf>
    <xf numFmtId="0" fontId="55" fillId="0" borderId="0" xfId="8" quotePrefix="1" applyFont="1"/>
    <xf numFmtId="41" fontId="54" fillId="0" borderId="0" xfId="10" quotePrefix="1" applyFont="1" applyBorder="1"/>
    <xf numFmtId="0" fontId="168" fillId="0" borderId="0" xfId="8" applyFont="1"/>
    <xf numFmtId="0" fontId="169" fillId="0" borderId="0" xfId="8" applyFont="1" applyAlignment="1">
      <alignment horizontal="center"/>
    </xf>
    <xf numFmtId="14" fontId="170" fillId="0" borderId="0" xfId="8" applyNumberFormat="1" applyFont="1" applyAlignment="1">
      <alignment horizontal="center"/>
    </xf>
    <xf numFmtId="0" fontId="170" fillId="0" borderId="0" xfId="8" applyFont="1" applyAlignment="1">
      <alignment horizontal="center"/>
    </xf>
    <xf numFmtId="41" fontId="54" fillId="0" borderId="0" xfId="10" applyFont="1" applyAlignment="1">
      <alignment horizontal="center"/>
    </xf>
    <xf numFmtId="0" fontId="27" fillId="17" borderId="71" xfId="17" applyFont="1" applyFill="1" applyBorder="1" applyAlignment="1">
      <alignment horizontal="center" vertical="center" wrapText="1"/>
    </xf>
    <xf numFmtId="0" fontId="27" fillId="17" borderId="73" xfId="17" applyFont="1" applyFill="1" applyBorder="1" applyAlignment="1">
      <alignment horizontal="center" vertical="center" wrapText="1"/>
    </xf>
    <xf numFmtId="0" fontId="111" fillId="17" borderId="123" xfId="17" applyFont="1" applyFill="1" applyBorder="1" applyAlignment="1">
      <alignment horizontal="center" vertical="top" wrapText="1"/>
    </xf>
    <xf numFmtId="0" fontId="111" fillId="17" borderId="124" xfId="17" applyFont="1" applyFill="1" applyBorder="1" applyAlignment="1">
      <alignment horizontal="center" vertical="top" wrapText="1"/>
    </xf>
  </cellXfs>
  <cellStyles count="22">
    <cellStyle name="Comma" xfId="14" builtinId="3"/>
    <cellStyle name="Comma [0]" xfId="1" builtinId="6"/>
    <cellStyle name="Comma [0] 2" xfId="4"/>
    <cellStyle name="Comma [0] 3" xfId="6"/>
    <cellStyle name="Comma [0] 4" xfId="10"/>
    <cellStyle name="Comma [0] 5" xfId="20"/>
    <cellStyle name="Comma 2" xfId="9"/>
    <cellStyle name="Comma 3" xfId="18"/>
    <cellStyle name="Currency [0]" xfId="12" builtinId="7"/>
    <cellStyle name="Hyperlink" xfId="15" builtinId="8"/>
    <cellStyle name="Normal" xfId="0" builtinId="0"/>
    <cellStyle name="Normal 2" xfId="3"/>
    <cellStyle name="Normal 3" xfId="8"/>
    <cellStyle name="Normal 4" xfId="13"/>
    <cellStyle name="Normal 5" xfId="16"/>
    <cellStyle name="Normal 6" xfId="17"/>
    <cellStyle name="Normal 7" xfId="19"/>
    <cellStyle name="Percent" xfId="2" builtinId="5"/>
    <cellStyle name="Percent 2" xfId="5"/>
    <cellStyle name="Percent 3" xfId="7"/>
    <cellStyle name="Percent 4" xfId="11"/>
    <cellStyle name="Percent 5" xfId="21"/>
  </cellStyles>
  <dxfs count="15">
    <dxf>
      <font>
        <color theme="0"/>
      </font>
      <fill>
        <patternFill patternType="none">
          <bgColor auto="1"/>
        </patternFill>
      </fill>
    </dxf>
    <dxf>
      <border>
        <left style="dashed">
          <color auto="1"/>
        </left>
        <right style="dashed">
          <color auto="1"/>
        </right>
        <top style="dashed">
          <color auto="1"/>
        </top>
        <bottom style="dashed">
          <color auto="1"/>
        </bottom>
        <vertical/>
        <horizontal/>
      </border>
    </dxf>
    <dxf>
      <fill>
        <patternFill>
          <bgColor rgb="FFFF0000"/>
        </patternFill>
      </fill>
    </dxf>
    <dxf>
      <font>
        <color theme="0"/>
      </font>
      <fill>
        <patternFill patternType="none">
          <bgColor auto="1"/>
        </patternFill>
      </fill>
    </dxf>
    <dxf>
      <border>
        <left/>
        <right style="thin">
          <color auto="1"/>
        </right>
        <top style="thin">
          <color auto="1"/>
        </top>
        <bottom style="thin">
          <color auto="1"/>
        </bottom>
        <vertical/>
        <horizontal/>
      </border>
    </dxf>
    <dxf>
      <fill>
        <patternFill>
          <bgColor rgb="FF92D050"/>
        </patternFill>
      </fill>
    </dxf>
    <dxf>
      <fill>
        <patternFill>
          <bgColor rgb="FFFF0000"/>
        </patternFill>
      </fill>
    </dxf>
    <dxf>
      <font>
        <color theme="0"/>
      </font>
    </dxf>
    <dxf>
      <border>
        <left style="thin">
          <color auto="1"/>
        </left>
        <right/>
        <top style="thin">
          <color auto="1"/>
        </top>
        <bottom style="thin">
          <color auto="1"/>
        </bottom>
        <vertical/>
        <horizontal/>
      </border>
    </dxf>
    <dxf>
      <font>
        <color theme="0"/>
      </font>
    </dxf>
    <dxf>
      <font>
        <color theme="0"/>
      </font>
      <fill>
        <patternFill patternType="none">
          <bgColor auto="1"/>
        </patternFill>
      </fill>
    </dxf>
    <dxf>
      <font>
        <color theme="0"/>
      </font>
      <fill>
        <patternFill patternType="none">
          <bgColor auto="1"/>
        </patternFill>
      </fill>
    </dxf>
    <dxf>
      <fill>
        <gradientFill degree="180">
          <stop position="0">
            <color theme="0"/>
          </stop>
          <stop position="1">
            <color theme="4" tint="0.80001220740379042"/>
          </stop>
        </gradientFill>
      </fill>
    </dxf>
    <dxf>
      <fill>
        <gradientFill degree="180">
          <stop position="0">
            <color theme="0"/>
          </stop>
          <stop position="1">
            <color theme="4" tint="0.80001220740379042"/>
          </stop>
        </gradientFill>
      </fill>
    </dxf>
    <dxf>
      <fill>
        <gradientFill degree="180">
          <stop position="0">
            <color theme="0"/>
          </stop>
          <stop position="1">
            <color theme="4" tint="0.80001220740379042"/>
          </stop>
        </gradient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 Type="http://schemas.openxmlformats.org/officeDocument/2006/relationships/image" Target="../media/image6.png"/><Relationship Id="rId16" Type="http://schemas.openxmlformats.org/officeDocument/2006/relationships/image" Target="../media/image20.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4</xdr:row>
      <xdr:rowOff>0</xdr:rowOff>
    </xdr:from>
    <xdr:to>
      <xdr:col>14</xdr:col>
      <xdr:colOff>38100</xdr:colOff>
      <xdr:row>23</xdr:row>
      <xdr:rowOff>190500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1375" y="676275"/>
          <a:ext cx="4381500" cy="3533775"/>
        </a:xfrm>
        <a:prstGeom prst="rect">
          <a:avLst/>
        </a:prstGeom>
      </xdr:spPr>
    </xdr:pic>
    <xdr:clientData/>
  </xdr:twoCellAnchor>
  <xdr:twoCellAnchor editAs="oneCell">
    <xdr:from>
      <xdr:col>1</xdr:col>
      <xdr:colOff>87316</xdr:colOff>
      <xdr:row>25</xdr:row>
      <xdr:rowOff>44452</xdr:rowOff>
    </xdr:from>
    <xdr:to>
      <xdr:col>1</xdr:col>
      <xdr:colOff>267316</xdr:colOff>
      <xdr:row>25</xdr:row>
      <xdr:rowOff>224452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91" y="4140202"/>
          <a:ext cx="180000" cy="180000"/>
        </a:xfrm>
        <a:prstGeom prst="rect">
          <a:avLst/>
        </a:prstGeom>
      </xdr:spPr>
    </xdr:pic>
    <xdr:clientData/>
  </xdr:twoCellAnchor>
  <xdr:twoCellAnchor editAs="oneCell">
    <xdr:from>
      <xdr:col>1</xdr:col>
      <xdr:colOff>79375</xdr:colOff>
      <xdr:row>26</xdr:row>
      <xdr:rowOff>39687</xdr:rowOff>
    </xdr:from>
    <xdr:to>
      <xdr:col>1</xdr:col>
      <xdr:colOff>259375</xdr:colOff>
      <xdr:row>26</xdr:row>
      <xdr:rowOff>219687</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2250" y="4381500"/>
          <a:ext cx="180000" cy="180000"/>
        </a:xfrm>
        <a:prstGeom prst="rect">
          <a:avLst/>
        </a:prstGeom>
      </xdr:spPr>
    </xdr:pic>
    <xdr:clientData/>
  </xdr:twoCellAnchor>
  <xdr:twoCellAnchor editAs="oneCell">
    <xdr:from>
      <xdr:col>1</xdr:col>
      <xdr:colOff>95250</xdr:colOff>
      <xdr:row>27</xdr:row>
      <xdr:rowOff>55565</xdr:rowOff>
    </xdr:from>
    <xdr:to>
      <xdr:col>1</xdr:col>
      <xdr:colOff>257250</xdr:colOff>
      <xdr:row>27</xdr:row>
      <xdr:rowOff>217565</xdr:rowOff>
    </xdr:to>
    <xdr:pic>
      <xdr:nvPicPr>
        <xdr:cNvPr id="9" name="Picture 8">
          <a:extLst>
            <a:ext uri="{FF2B5EF4-FFF2-40B4-BE49-F238E27FC236}">
              <a16:creationId xmlns:a16="http://schemas.microsoft.com/office/drawing/2014/main" id="{2E577F9F-BBCA-43D3-AA82-0D8CCA0AD4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125" y="4881565"/>
          <a:ext cx="162000" cy="1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200025</xdr:colOff>
      <xdr:row>13</xdr:row>
      <xdr:rowOff>295274</xdr:rowOff>
    </xdr:from>
    <xdr:to>
      <xdr:col>11</xdr:col>
      <xdr:colOff>0</xdr:colOff>
      <xdr:row>17</xdr:row>
      <xdr:rowOff>152400</xdr:rowOff>
    </xdr:to>
    <xdr:sp macro="" textlink="">
      <xdr:nvSpPr>
        <xdr:cNvPr id="4" name="Rectangular Callout 3">
          <a:extLst>
            <a:ext uri="{FF2B5EF4-FFF2-40B4-BE49-F238E27FC236}">
              <a16:creationId xmlns:a16="http://schemas.microsoft.com/office/drawing/2014/main" id="{00000000-0008-0000-0800-000004000000}"/>
            </a:ext>
          </a:extLst>
        </xdr:cNvPr>
        <xdr:cNvSpPr/>
      </xdr:nvSpPr>
      <xdr:spPr>
        <a:xfrm>
          <a:off x="8524875" y="4743449"/>
          <a:ext cx="1314450" cy="1114426"/>
        </a:xfrm>
        <a:prstGeom prst="wedgeRectCallout">
          <a:avLst>
            <a:gd name="adj1" fmla="val -63139"/>
            <a:gd name="adj2" fmla="val 20912"/>
          </a:avLst>
        </a:prstGeom>
        <a:ln w="6350"/>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id-ID" sz="1050" b="0" kern="100" spc="-60">
              <a:solidFill>
                <a:schemeClr val="dk1"/>
              </a:solidFill>
              <a:effectLst/>
              <a:latin typeface="+mn-lt"/>
              <a:ea typeface="+mn-ea"/>
              <a:cs typeface="+mn-cs"/>
            </a:rPr>
            <a:t>TYPE</a:t>
          </a:r>
          <a:r>
            <a:rPr lang="id-ID" sz="1050" b="0" kern="100" spc="-60" baseline="0">
              <a:solidFill>
                <a:schemeClr val="dk1"/>
              </a:solidFill>
              <a:effectLst/>
              <a:latin typeface="+mn-lt"/>
              <a:ea typeface="+mn-ea"/>
              <a:cs typeface="+mn-cs"/>
            </a:rPr>
            <a:t> ASURANSI</a:t>
          </a:r>
          <a:r>
            <a:rPr lang="en-US" sz="1050" b="0" kern="100" spc="-60" baseline="0">
              <a:solidFill>
                <a:schemeClr val="dk1"/>
              </a:solidFill>
              <a:effectLst/>
              <a:latin typeface="+mn-lt"/>
              <a:ea typeface="+mn-ea"/>
              <a:cs typeface="+mn-cs"/>
            </a:rPr>
            <a:t>, </a:t>
          </a:r>
          <a:r>
            <a:rPr lang="id-ID" sz="1050" b="0" kern="100" spc="-60" baseline="0">
              <a:solidFill>
                <a:schemeClr val="dk1"/>
              </a:solidFill>
              <a:effectLst/>
              <a:latin typeface="+mn-lt"/>
              <a:ea typeface="+mn-ea"/>
              <a:cs typeface="+mn-cs"/>
            </a:rPr>
            <a:t>PENGGUNAAN UNIT</a:t>
          </a:r>
          <a:r>
            <a:rPr lang="en-US" sz="1050" b="0" kern="100" spc="-60" baseline="0">
              <a:solidFill>
                <a:schemeClr val="dk1"/>
              </a:solidFill>
              <a:effectLst/>
              <a:latin typeface="+mn-lt"/>
              <a:ea typeface="+mn-ea"/>
              <a:cs typeface="+mn-cs"/>
            </a:rPr>
            <a:t> DAN WILAYAH</a:t>
          </a:r>
          <a:r>
            <a:rPr lang="id-ID" sz="1050" b="0" kern="100" spc="-60" baseline="0">
              <a:solidFill>
                <a:schemeClr val="dk1"/>
              </a:solidFill>
              <a:effectLst/>
              <a:latin typeface="+mn-lt"/>
              <a:ea typeface="+mn-ea"/>
              <a:cs typeface="+mn-cs"/>
            </a:rPr>
            <a:t> DISESUAIKAN DENGAN KEBUTUHAN</a:t>
          </a:r>
          <a:endParaRPr lang="id-ID" sz="1050" b="0" kern="100" spc="-60">
            <a:effectLst/>
          </a:endParaRPr>
        </a:p>
      </xdr:txBody>
    </xdr:sp>
    <xdr:clientData/>
  </xdr:twoCellAnchor>
  <xdr:twoCellAnchor editAs="oneCell">
    <xdr:from>
      <xdr:col>18</xdr:col>
      <xdr:colOff>195542</xdr:colOff>
      <xdr:row>5</xdr:row>
      <xdr:rowOff>126065</xdr:rowOff>
    </xdr:from>
    <xdr:to>
      <xdr:col>19</xdr:col>
      <xdr:colOff>1133475</xdr:colOff>
      <xdr:row>6</xdr:row>
      <xdr:rowOff>217128</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21067" y="3174065"/>
          <a:ext cx="1642783" cy="405388"/>
        </a:xfrm>
        <a:prstGeom prst="rect">
          <a:avLst/>
        </a:prstGeom>
      </xdr:spPr>
    </xdr:pic>
    <xdr:clientData/>
  </xdr:twoCellAnchor>
  <xdr:twoCellAnchor editAs="oneCell">
    <xdr:from>
      <xdr:col>5</xdr:col>
      <xdr:colOff>85725</xdr:colOff>
      <xdr:row>1</xdr:row>
      <xdr:rowOff>23132</xdr:rowOff>
    </xdr:from>
    <xdr:to>
      <xdr:col>10</xdr:col>
      <xdr:colOff>464197</xdr:colOff>
      <xdr:row>6</xdr:row>
      <xdr:rowOff>38099</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0" y="346982"/>
          <a:ext cx="5179072" cy="1062717"/>
        </a:xfrm>
        <a:prstGeom prst="rect">
          <a:avLst/>
        </a:prstGeom>
      </xdr:spPr>
    </xdr:pic>
    <xdr:clientData/>
  </xdr:twoCellAnchor>
  <xdr:oneCellAnchor>
    <xdr:from>
      <xdr:col>13</xdr:col>
      <xdr:colOff>147917</xdr:colOff>
      <xdr:row>5</xdr:row>
      <xdr:rowOff>126065</xdr:rowOff>
    </xdr:from>
    <xdr:ext cx="1642783" cy="405388"/>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2142" y="3174065"/>
          <a:ext cx="1642783" cy="405388"/>
        </a:xfrm>
        <a:prstGeom prst="rect">
          <a:avLst/>
        </a:prstGeom>
      </xdr:spPr>
    </xdr:pic>
    <xdr:clientData/>
  </xdr:oneCellAnchor>
  <xdr:twoCellAnchor editAs="oneCell">
    <xdr:from>
      <xdr:col>0</xdr:col>
      <xdr:colOff>238124</xdr:colOff>
      <xdr:row>15</xdr:row>
      <xdr:rowOff>85725</xdr:rowOff>
    </xdr:from>
    <xdr:to>
      <xdr:col>1</xdr:col>
      <xdr:colOff>571499</xdr:colOff>
      <xdr:row>16</xdr:row>
      <xdr:rowOff>304800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281" t="10014" r="16192" b="11998"/>
        <a:stretch/>
      </xdr:blipFill>
      <xdr:spPr>
        <a:xfrm rot="20955972">
          <a:off x="238124" y="3971925"/>
          <a:ext cx="590550" cy="533400"/>
        </a:xfrm>
        <a:prstGeom prst="rect">
          <a:avLst/>
        </a:prstGeom>
      </xdr:spPr>
    </xdr:pic>
    <xdr:clientData/>
  </xdr:twoCellAnchor>
  <xdr:twoCellAnchor editAs="oneCell">
    <xdr:from>
      <xdr:col>1</xdr:col>
      <xdr:colOff>381000</xdr:colOff>
      <xdr:row>23</xdr:row>
      <xdr:rowOff>171450</xdr:rowOff>
    </xdr:from>
    <xdr:to>
      <xdr:col>2</xdr:col>
      <xdr:colOff>1276350</xdr:colOff>
      <xdr:row>30</xdr:row>
      <xdr:rowOff>228599</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8175" y="7067550"/>
          <a:ext cx="2876550" cy="1752599"/>
        </a:xfrm>
        <a:prstGeom prst="rect">
          <a:avLst/>
        </a:prstGeom>
      </xdr:spPr>
    </xdr:pic>
    <xdr:clientData/>
  </xdr:twoCellAnchor>
  <xdr:twoCellAnchor>
    <xdr:from>
      <xdr:col>1</xdr:col>
      <xdr:colOff>847725</xdr:colOff>
      <xdr:row>25</xdr:row>
      <xdr:rowOff>0</xdr:rowOff>
    </xdr:from>
    <xdr:to>
      <xdr:col>2</xdr:col>
      <xdr:colOff>742950</xdr:colOff>
      <xdr:row>29</xdr:row>
      <xdr:rowOff>133350</xdr:rowOff>
    </xdr:to>
    <xdr:sp macro="" textlink="">
      <xdr:nvSpPr>
        <xdr:cNvPr id="10" name="Rectangle 9">
          <a:extLst>
            <a:ext uri="{FF2B5EF4-FFF2-40B4-BE49-F238E27FC236}">
              <a16:creationId xmlns:a16="http://schemas.microsoft.com/office/drawing/2014/main" id="{00000000-0008-0000-0800-00000A000000}"/>
            </a:ext>
          </a:extLst>
        </xdr:cNvPr>
        <xdr:cNvSpPr/>
      </xdr:nvSpPr>
      <xdr:spPr>
        <a:xfrm>
          <a:off x="1104900" y="6896100"/>
          <a:ext cx="1876425" cy="11239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US" sz="1200">
              <a:latin typeface="Arial" panose="020B0604020202020204" pitchFamily="34" charset="0"/>
              <a:cs typeface="Arial" panose="020B0604020202020204" pitchFamily="34" charset="0"/>
            </a:rPr>
            <a:t>Pencairan dengan type loan </a:t>
          </a:r>
          <a:r>
            <a:rPr lang="en-US" sz="1200" b="1" u="sng">
              <a:latin typeface="Arial" panose="020B0604020202020204" pitchFamily="34" charset="0"/>
              <a:cs typeface="Arial" panose="020B0604020202020204" pitchFamily="34" charset="0"/>
            </a:rPr>
            <a:t>ADVANCE</a:t>
          </a:r>
          <a:r>
            <a:rPr lang="en-US" sz="1200">
              <a:latin typeface="Arial" panose="020B0604020202020204" pitchFamily="34" charset="0"/>
              <a:cs typeface="Arial" panose="020B0604020202020204" pitchFamily="34" charset="0"/>
            </a:rPr>
            <a:t> akan memotong pencairan sejumlah </a:t>
          </a:r>
          <a:r>
            <a:rPr lang="en-US" sz="1200" b="1">
              <a:latin typeface="Arial" panose="020B0604020202020204" pitchFamily="34" charset="0"/>
              <a:cs typeface="Arial" panose="020B0604020202020204" pitchFamily="34" charset="0"/>
            </a:rPr>
            <a:t>1 kali angsuran</a:t>
          </a:r>
        </a:p>
      </xdr:txBody>
    </xdr:sp>
    <xdr:clientData/>
  </xdr:twoCellAnchor>
  <xdr:twoCellAnchor editAs="oneCell">
    <xdr:from>
      <xdr:col>1</xdr:col>
      <xdr:colOff>1701803</xdr:colOff>
      <xdr:row>28</xdr:row>
      <xdr:rowOff>232834</xdr:rowOff>
    </xdr:from>
    <xdr:to>
      <xdr:col>1</xdr:col>
      <xdr:colOff>1930403</xdr:colOff>
      <xdr:row>29</xdr:row>
      <xdr:rowOff>213784</xdr:rowOff>
    </xdr:to>
    <xdr:pic>
      <xdr:nvPicPr>
        <xdr:cNvPr id="12" name="Picture 11" descr="settings.png">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5" cstate="print"/>
        <a:stretch>
          <a:fillRect/>
        </a:stretch>
      </xdr:blipFill>
      <xdr:spPr>
        <a:xfrm>
          <a:off x="1958978" y="8348134"/>
          <a:ext cx="228600" cy="228600"/>
        </a:xfrm>
        <a:prstGeom prst="rect">
          <a:avLst/>
        </a:prstGeom>
      </xdr:spPr>
    </xdr:pic>
    <xdr:clientData/>
  </xdr:twoCellAnchor>
  <xdr:twoCellAnchor editAs="oneCell">
    <xdr:from>
      <xdr:col>5</xdr:col>
      <xdr:colOff>66675</xdr:colOff>
      <xdr:row>14</xdr:row>
      <xdr:rowOff>57150</xdr:rowOff>
    </xdr:from>
    <xdr:to>
      <xdr:col>5</xdr:col>
      <xdr:colOff>249555</xdr:colOff>
      <xdr:row>14</xdr:row>
      <xdr:rowOff>240030</xdr:rowOff>
    </xdr:to>
    <xdr:pic>
      <xdr:nvPicPr>
        <xdr:cNvPr id="25" name="Picture 24" descr="layers.png">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6" cstate="print"/>
        <a:stretch>
          <a:fillRect/>
        </a:stretch>
      </xdr:blipFill>
      <xdr:spPr>
        <a:xfrm>
          <a:off x="4572000" y="4819650"/>
          <a:ext cx="182880" cy="182880"/>
        </a:xfrm>
        <a:prstGeom prst="rect">
          <a:avLst/>
        </a:prstGeom>
      </xdr:spPr>
    </xdr:pic>
    <xdr:clientData/>
  </xdr:twoCellAnchor>
  <xdr:twoCellAnchor editAs="oneCell">
    <xdr:from>
      <xdr:col>5</xdr:col>
      <xdr:colOff>76200</xdr:colOff>
      <xdr:row>15</xdr:row>
      <xdr:rowOff>66675</xdr:rowOff>
    </xdr:from>
    <xdr:to>
      <xdr:col>5</xdr:col>
      <xdr:colOff>259080</xdr:colOff>
      <xdr:row>15</xdr:row>
      <xdr:rowOff>249555</xdr:rowOff>
    </xdr:to>
    <xdr:pic>
      <xdr:nvPicPr>
        <xdr:cNvPr id="26" name="Picture 25" descr="bolt.png">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7" cstate="print"/>
        <a:stretch>
          <a:fillRect/>
        </a:stretch>
      </xdr:blipFill>
      <xdr:spPr>
        <a:xfrm>
          <a:off x="4581525" y="5143500"/>
          <a:ext cx="182880" cy="182880"/>
        </a:xfrm>
        <a:prstGeom prst="rect">
          <a:avLst/>
        </a:prstGeom>
      </xdr:spPr>
    </xdr:pic>
    <xdr:clientData/>
  </xdr:twoCellAnchor>
  <xdr:twoCellAnchor editAs="oneCell">
    <xdr:from>
      <xdr:col>5</xdr:col>
      <xdr:colOff>76200</xdr:colOff>
      <xdr:row>16</xdr:row>
      <xdr:rowOff>66675</xdr:rowOff>
    </xdr:from>
    <xdr:to>
      <xdr:col>5</xdr:col>
      <xdr:colOff>259080</xdr:colOff>
      <xdr:row>16</xdr:row>
      <xdr:rowOff>249555</xdr:rowOff>
    </xdr:to>
    <xdr:pic>
      <xdr:nvPicPr>
        <xdr:cNvPr id="27" name="Picture 26" descr="truck-side.png">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8" cstate="print"/>
        <a:stretch>
          <a:fillRect/>
        </a:stretch>
      </xdr:blipFill>
      <xdr:spPr>
        <a:xfrm>
          <a:off x="4581525" y="5457825"/>
          <a:ext cx="182880" cy="182880"/>
        </a:xfrm>
        <a:prstGeom prst="rect">
          <a:avLst/>
        </a:prstGeom>
      </xdr:spPr>
    </xdr:pic>
    <xdr:clientData/>
  </xdr:twoCellAnchor>
  <xdr:twoCellAnchor editAs="oneCell">
    <xdr:from>
      <xdr:col>5</xdr:col>
      <xdr:colOff>66675</xdr:colOff>
      <xdr:row>17</xdr:row>
      <xdr:rowOff>66675</xdr:rowOff>
    </xdr:from>
    <xdr:to>
      <xdr:col>5</xdr:col>
      <xdr:colOff>249555</xdr:colOff>
      <xdr:row>17</xdr:row>
      <xdr:rowOff>249555</xdr:rowOff>
    </xdr:to>
    <xdr:pic>
      <xdr:nvPicPr>
        <xdr:cNvPr id="29" name="Picture 28" descr="globe.png">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9" cstate="print"/>
        <a:stretch>
          <a:fillRect/>
        </a:stretch>
      </xdr:blipFill>
      <xdr:spPr>
        <a:xfrm>
          <a:off x="4572000" y="5143500"/>
          <a:ext cx="182880" cy="182880"/>
        </a:xfrm>
        <a:prstGeom prst="rect">
          <a:avLst/>
        </a:prstGeom>
      </xdr:spPr>
    </xdr:pic>
    <xdr:clientData/>
  </xdr:twoCellAnchor>
  <xdr:twoCellAnchor editAs="oneCell">
    <xdr:from>
      <xdr:col>1</xdr:col>
      <xdr:colOff>47625</xdr:colOff>
      <xdr:row>3</xdr:row>
      <xdr:rowOff>38100</xdr:rowOff>
    </xdr:from>
    <xdr:to>
      <xdr:col>1</xdr:col>
      <xdr:colOff>276225</xdr:colOff>
      <xdr:row>3</xdr:row>
      <xdr:rowOff>266700</xdr:rowOff>
    </xdr:to>
    <xdr:pic>
      <xdr:nvPicPr>
        <xdr:cNvPr id="30" name="Picture 29" descr="users.png">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0" cstate="print"/>
        <a:stretch>
          <a:fillRect/>
        </a:stretch>
      </xdr:blipFill>
      <xdr:spPr>
        <a:xfrm>
          <a:off x="304800" y="781050"/>
          <a:ext cx="228600" cy="228600"/>
        </a:xfrm>
        <a:prstGeom prst="rect">
          <a:avLst/>
        </a:prstGeom>
      </xdr:spPr>
    </xdr:pic>
    <xdr:clientData/>
  </xdr:twoCellAnchor>
  <xdr:twoCellAnchor editAs="oneCell">
    <xdr:from>
      <xdr:col>1</xdr:col>
      <xdr:colOff>66675</xdr:colOff>
      <xdr:row>6</xdr:row>
      <xdr:rowOff>38100</xdr:rowOff>
    </xdr:from>
    <xdr:to>
      <xdr:col>1</xdr:col>
      <xdr:colOff>295275</xdr:colOff>
      <xdr:row>6</xdr:row>
      <xdr:rowOff>266700</xdr:rowOff>
    </xdr:to>
    <xdr:pic>
      <xdr:nvPicPr>
        <xdr:cNvPr id="33" name="Picture 32" descr="placeholder.png">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11" cstate="print"/>
        <a:stretch>
          <a:fillRect/>
        </a:stretch>
      </xdr:blipFill>
      <xdr:spPr>
        <a:xfrm>
          <a:off x="323850" y="1409700"/>
          <a:ext cx="228600" cy="228600"/>
        </a:xfrm>
        <a:prstGeom prst="rect">
          <a:avLst/>
        </a:prstGeom>
      </xdr:spPr>
    </xdr:pic>
    <xdr:clientData/>
  </xdr:twoCellAnchor>
  <xdr:twoCellAnchor editAs="oneCell">
    <xdr:from>
      <xdr:col>1</xdr:col>
      <xdr:colOff>76200</xdr:colOff>
      <xdr:row>7</xdr:row>
      <xdr:rowOff>47625</xdr:rowOff>
    </xdr:from>
    <xdr:to>
      <xdr:col>1</xdr:col>
      <xdr:colOff>304800</xdr:colOff>
      <xdr:row>7</xdr:row>
      <xdr:rowOff>276225</xdr:rowOff>
    </xdr:to>
    <xdr:pic>
      <xdr:nvPicPr>
        <xdr:cNvPr id="34" name="Picture 33" descr="calendar.png">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12" cstate="print"/>
        <a:stretch>
          <a:fillRect/>
        </a:stretch>
      </xdr:blipFill>
      <xdr:spPr>
        <a:xfrm>
          <a:off x="333375" y="1733550"/>
          <a:ext cx="228600" cy="228600"/>
        </a:xfrm>
        <a:prstGeom prst="rect">
          <a:avLst/>
        </a:prstGeom>
      </xdr:spPr>
    </xdr:pic>
    <xdr:clientData/>
  </xdr:twoCellAnchor>
  <xdr:twoCellAnchor editAs="oneCell">
    <xdr:from>
      <xdr:col>4</xdr:col>
      <xdr:colOff>266700</xdr:colOff>
      <xdr:row>7</xdr:row>
      <xdr:rowOff>38100</xdr:rowOff>
    </xdr:from>
    <xdr:to>
      <xdr:col>5</xdr:col>
      <xdr:colOff>161925</xdr:colOff>
      <xdr:row>7</xdr:row>
      <xdr:rowOff>266700</xdr:rowOff>
    </xdr:to>
    <xdr:pic>
      <xdr:nvPicPr>
        <xdr:cNvPr id="35" name="Picture 34" descr="key.png">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13" cstate="print"/>
        <a:stretch>
          <a:fillRect/>
        </a:stretch>
      </xdr:blipFill>
      <xdr:spPr>
        <a:xfrm>
          <a:off x="4514850" y="1724025"/>
          <a:ext cx="228600" cy="228600"/>
        </a:xfrm>
        <a:prstGeom prst="rect">
          <a:avLst/>
        </a:prstGeom>
      </xdr:spPr>
    </xdr:pic>
    <xdr:clientData/>
  </xdr:twoCellAnchor>
  <xdr:twoCellAnchor editAs="oneCell">
    <xdr:from>
      <xdr:col>1</xdr:col>
      <xdr:colOff>85725</xdr:colOff>
      <xdr:row>8</xdr:row>
      <xdr:rowOff>57150</xdr:rowOff>
    </xdr:from>
    <xdr:to>
      <xdr:col>1</xdr:col>
      <xdr:colOff>314325</xdr:colOff>
      <xdr:row>8</xdr:row>
      <xdr:rowOff>285750</xdr:rowOff>
    </xdr:to>
    <xdr:pic>
      <xdr:nvPicPr>
        <xdr:cNvPr id="36" name="Picture 35" descr="bookmark.png">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14" cstate="print"/>
        <a:stretch>
          <a:fillRect/>
        </a:stretch>
      </xdr:blipFill>
      <xdr:spPr>
        <a:xfrm>
          <a:off x="342900" y="2057400"/>
          <a:ext cx="228600" cy="228600"/>
        </a:xfrm>
        <a:prstGeom prst="rect">
          <a:avLst/>
        </a:prstGeom>
      </xdr:spPr>
    </xdr:pic>
    <xdr:clientData/>
  </xdr:twoCellAnchor>
  <xdr:twoCellAnchor editAs="oneCell">
    <xdr:from>
      <xdr:col>1</xdr:col>
      <xdr:colOff>66675</xdr:colOff>
      <xdr:row>10</xdr:row>
      <xdr:rowOff>38100</xdr:rowOff>
    </xdr:from>
    <xdr:to>
      <xdr:col>1</xdr:col>
      <xdr:colOff>295275</xdr:colOff>
      <xdr:row>10</xdr:row>
      <xdr:rowOff>266700</xdr:rowOff>
    </xdr:to>
    <xdr:pic>
      <xdr:nvPicPr>
        <xdr:cNvPr id="38" name="Picture 37" descr="database.png">
          <a:extLst>
            <a:ext uri="{FF2B5EF4-FFF2-40B4-BE49-F238E27FC236}">
              <a16:creationId xmlns:a16="http://schemas.microsoft.com/office/drawing/2014/main" id="{00000000-0008-0000-0800-000026000000}"/>
            </a:ext>
          </a:extLst>
        </xdr:cNvPr>
        <xdr:cNvPicPr>
          <a:picLocks noChangeAspect="1"/>
        </xdr:cNvPicPr>
      </xdr:nvPicPr>
      <xdr:blipFill>
        <a:blip xmlns:r="http://schemas.openxmlformats.org/officeDocument/2006/relationships" r:embed="rId15" cstate="print"/>
        <a:stretch>
          <a:fillRect/>
        </a:stretch>
      </xdr:blipFill>
      <xdr:spPr>
        <a:xfrm>
          <a:off x="323850" y="2667000"/>
          <a:ext cx="228600" cy="228600"/>
        </a:xfrm>
        <a:prstGeom prst="rect">
          <a:avLst/>
        </a:prstGeom>
      </xdr:spPr>
    </xdr:pic>
    <xdr:clientData/>
  </xdr:twoCellAnchor>
  <xdr:twoCellAnchor editAs="oneCell">
    <xdr:from>
      <xdr:col>1</xdr:col>
      <xdr:colOff>76200</xdr:colOff>
      <xdr:row>9</xdr:row>
      <xdr:rowOff>38100</xdr:rowOff>
    </xdr:from>
    <xdr:to>
      <xdr:col>1</xdr:col>
      <xdr:colOff>304800</xdr:colOff>
      <xdr:row>9</xdr:row>
      <xdr:rowOff>266700</xdr:rowOff>
    </xdr:to>
    <xdr:pic>
      <xdr:nvPicPr>
        <xdr:cNvPr id="39" name="Picture 38" descr="photos.png">
          <a:extLst>
            <a:ext uri="{FF2B5EF4-FFF2-40B4-BE49-F238E27FC236}">
              <a16:creationId xmlns:a16="http://schemas.microsoft.com/office/drawing/2014/main" id="{00000000-0008-0000-0800-000027000000}"/>
            </a:ext>
          </a:extLst>
        </xdr:cNvPr>
        <xdr:cNvPicPr>
          <a:picLocks noChangeAspect="1"/>
        </xdr:cNvPicPr>
      </xdr:nvPicPr>
      <xdr:blipFill>
        <a:blip xmlns:r="http://schemas.openxmlformats.org/officeDocument/2006/relationships" r:embed="rId16" cstate="print"/>
        <a:stretch>
          <a:fillRect/>
        </a:stretch>
      </xdr:blipFill>
      <xdr:spPr>
        <a:xfrm>
          <a:off x="333375" y="2352675"/>
          <a:ext cx="228600" cy="228600"/>
        </a:xfrm>
        <a:prstGeom prst="rect">
          <a:avLst/>
        </a:prstGeom>
      </xdr:spPr>
    </xdr:pic>
    <xdr:clientData/>
  </xdr:twoCellAnchor>
  <xdr:twoCellAnchor editAs="oneCell">
    <xdr:from>
      <xdr:col>1</xdr:col>
      <xdr:colOff>66675</xdr:colOff>
      <xdr:row>5</xdr:row>
      <xdr:rowOff>47625</xdr:rowOff>
    </xdr:from>
    <xdr:to>
      <xdr:col>1</xdr:col>
      <xdr:colOff>295275</xdr:colOff>
      <xdr:row>5</xdr:row>
      <xdr:rowOff>276225</xdr:rowOff>
    </xdr:to>
    <xdr:pic>
      <xdr:nvPicPr>
        <xdr:cNvPr id="41" name="Picture 40" descr="compose.png">
          <a:extLst>
            <a:ext uri="{FF2B5EF4-FFF2-40B4-BE49-F238E27FC236}">
              <a16:creationId xmlns:a16="http://schemas.microsoft.com/office/drawing/2014/main" id="{00000000-0008-0000-0800-000029000000}"/>
            </a:ext>
          </a:extLst>
        </xdr:cNvPr>
        <xdr:cNvPicPr>
          <a:picLocks noChangeAspect="1"/>
        </xdr:cNvPicPr>
      </xdr:nvPicPr>
      <xdr:blipFill>
        <a:blip xmlns:r="http://schemas.openxmlformats.org/officeDocument/2006/relationships" r:embed="rId17" cstate="print"/>
        <a:stretch>
          <a:fillRect/>
        </a:stretch>
      </xdr:blipFill>
      <xdr:spPr>
        <a:xfrm>
          <a:off x="323850" y="1104900"/>
          <a:ext cx="228600"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457200</xdr:colOff>
      <xdr:row>0</xdr:row>
      <xdr:rowOff>76200</xdr:rowOff>
    </xdr:from>
    <xdr:to>
      <xdr:col>5</xdr:col>
      <xdr:colOff>602536</xdr:colOff>
      <xdr:row>10</xdr:row>
      <xdr:rowOff>159124</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6700" y="76200"/>
          <a:ext cx="2097961" cy="2102224"/>
        </a:xfrm>
        <a:prstGeom prst="rect">
          <a:avLst/>
        </a:prstGeom>
      </xdr:spPr>
    </xdr:pic>
    <xdr:clientData/>
  </xdr:twoCellAnchor>
  <xdr:twoCellAnchor editAs="oneCell">
    <xdr:from>
      <xdr:col>5</xdr:col>
      <xdr:colOff>192182</xdr:colOff>
      <xdr:row>0</xdr:row>
      <xdr:rowOff>114300</xdr:rowOff>
    </xdr:from>
    <xdr:to>
      <xdr:col>7</xdr:col>
      <xdr:colOff>463077</xdr:colOff>
      <xdr:row>11</xdr:row>
      <xdr:rowOff>35475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4307" y="114300"/>
          <a:ext cx="1490095" cy="2102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117231</xdr:colOff>
      <xdr:row>3</xdr:row>
      <xdr:rowOff>43961</xdr:rowOff>
    </xdr:from>
    <xdr:to>
      <xdr:col>9</xdr:col>
      <xdr:colOff>1106367</xdr:colOff>
      <xdr:row>5</xdr:row>
      <xdr:rowOff>0</xdr:rowOff>
    </xdr:to>
    <xdr:sp macro="" textlink="">
      <xdr:nvSpPr>
        <xdr:cNvPr id="2" name="Rounded Rectangle 1">
          <a:extLst>
            <a:ext uri="{FF2B5EF4-FFF2-40B4-BE49-F238E27FC236}">
              <a16:creationId xmlns:a16="http://schemas.microsoft.com/office/drawing/2014/main" id="{00000000-0008-0000-0A00-000002000000}"/>
            </a:ext>
          </a:extLst>
        </xdr:cNvPr>
        <xdr:cNvSpPr/>
      </xdr:nvSpPr>
      <xdr:spPr>
        <a:xfrm>
          <a:off x="5876193" y="923192"/>
          <a:ext cx="1883020" cy="51288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US" sz="1100" b="1"/>
            <a:t>Setting </a:t>
          </a:r>
          <a:r>
            <a:rPr lang="en-US" sz="1100" b="1">
              <a:solidFill>
                <a:srgbClr val="FF0000"/>
              </a:solidFill>
            </a:rPr>
            <a:t>Tenor</a:t>
          </a:r>
          <a:r>
            <a:rPr lang="en-US" sz="1100" b="1" baseline="0">
              <a:solidFill>
                <a:srgbClr val="FF0000"/>
              </a:solidFill>
            </a:rPr>
            <a:t> </a:t>
          </a:r>
          <a:r>
            <a:rPr lang="en-US" sz="1100" b="1" baseline="0"/>
            <a:t>dan </a:t>
          </a:r>
          <a:r>
            <a:rPr lang="en-US" sz="1100" b="1" baseline="0">
              <a:solidFill>
                <a:srgbClr val="FF0000"/>
              </a:solidFill>
            </a:rPr>
            <a:t>Dengan Asuransi / Tanpa Asuransi</a:t>
          </a:r>
          <a:endParaRPr lang="en-US" sz="1100" b="1">
            <a:solidFill>
              <a:srgbClr val="FF0000"/>
            </a:solidFill>
          </a:endParaRPr>
        </a:p>
      </xdr:txBody>
    </xdr:sp>
    <xdr:clientData/>
  </xdr:twoCellAnchor>
  <xdr:twoCellAnchor editAs="oneCell">
    <xdr:from>
      <xdr:col>8</xdr:col>
      <xdr:colOff>820616</xdr:colOff>
      <xdr:row>1</xdr:row>
      <xdr:rowOff>43962</xdr:rowOff>
    </xdr:from>
    <xdr:to>
      <xdr:col>9</xdr:col>
      <xdr:colOff>402981</xdr:colOff>
      <xdr:row>3</xdr:row>
      <xdr:rowOff>23263</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9578" y="476250"/>
          <a:ext cx="476249" cy="4262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9</xdr:col>
      <xdr:colOff>541682</xdr:colOff>
      <xdr:row>0</xdr:row>
      <xdr:rowOff>95250</xdr:rowOff>
    </xdr:from>
    <xdr:ext cx="2923345" cy="937629"/>
    <xdr:sp macro="" textlink="">
      <xdr:nvSpPr>
        <xdr:cNvPr id="3" name="Rectangle 2">
          <a:extLst>
            <a:ext uri="{FF2B5EF4-FFF2-40B4-BE49-F238E27FC236}">
              <a16:creationId xmlns:a16="http://schemas.microsoft.com/office/drawing/2014/main" id="{00000000-0008-0000-0B00-000003000000}"/>
            </a:ext>
          </a:extLst>
        </xdr:cNvPr>
        <xdr:cNvSpPr/>
      </xdr:nvSpPr>
      <xdr:spPr>
        <a:xfrm>
          <a:off x="6151907" y="95250"/>
          <a:ext cx="2923345" cy="937629"/>
        </a:xfrm>
        <a:prstGeom prst="rect">
          <a:avLst/>
        </a:prstGeom>
        <a:noFill/>
      </xdr:spPr>
      <xdr:txBody>
        <a:bodyPr wrap="square" lIns="91440" tIns="45720" rIns="91440" bIns="45720">
          <a:spAutoFit/>
          <a:scene3d>
            <a:camera prst="perspectiveRelaxed"/>
            <a:lightRig rig="threePt" dir="t"/>
          </a:scene3d>
          <a:sp3d extrusionH="57150">
            <a:bevelT w="38100" h="38100"/>
          </a:sp3d>
        </a:bodyPr>
        <a:lstStyle/>
        <a:p>
          <a:pPr algn="ctr"/>
          <a:r>
            <a:rPr lang="en-US" sz="5400" b="0" cap="none" spc="0">
              <a:ln w="18415" cmpd="sng">
                <a:solidFill>
                  <a:srgbClr val="FFFFFF"/>
                </a:solidFill>
                <a:prstDash val="solid"/>
              </a:ln>
              <a:gradFill flip="none" rotWithShape="1">
                <a:gsLst>
                  <a:gs pos="0">
                    <a:srgbClr val="FFFFFF">
                      <a:shade val="30000"/>
                      <a:satMod val="115000"/>
                    </a:srgbClr>
                  </a:gs>
                  <a:gs pos="50000">
                    <a:srgbClr val="FFFFFF">
                      <a:shade val="67500"/>
                      <a:satMod val="115000"/>
                    </a:srgbClr>
                  </a:gs>
                  <a:gs pos="100000">
                    <a:srgbClr val="FFFFFF">
                      <a:shade val="100000"/>
                      <a:satMod val="115000"/>
                    </a:srgbClr>
                  </a:gs>
                </a:gsLst>
                <a:path path="circle">
                  <a:fillToRect l="100000" t="100000"/>
                </a:path>
                <a:tileRect r="-100000" b="-100000"/>
              </a:gradFill>
              <a:effectLst>
                <a:outerShdw blurRad="63500" dir="3600000" algn="tl" rotWithShape="0">
                  <a:srgbClr val="000000">
                    <a:alpha val="70000"/>
                  </a:srgbClr>
                </a:outerShdw>
              </a:effectLst>
            </a:rPr>
            <a:t>ARREAR</a:t>
          </a:r>
        </a:p>
      </xdr:txBody>
    </xdr:sp>
    <xdr:clientData/>
  </xdr:oneCellAnchor>
  <xdr:twoCellAnchor>
    <xdr:from>
      <xdr:col>1</xdr:col>
      <xdr:colOff>28575</xdr:colOff>
      <xdr:row>0</xdr:row>
      <xdr:rowOff>47625</xdr:rowOff>
    </xdr:from>
    <xdr:to>
      <xdr:col>1</xdr:col>
      <xdr:colOff>1571625</xdr:colOff>
      <xdr:row>1</xdr:row>
      <xdr:rowOff>30898</xdr:rowOff>
    </xdr:to>
    <xdr:pic>
      <xdr:nvPicPr>
        <xdr:cNvPr id="1025" name="Picture 1" descr="true">
          <a:extLst>
            <a:ext uri="{FF2B5EF4-FFF2-40B4-BE49-F238E27FC236}">
              <a16:creationId xmlns:a16="http://schemas.microsoft.com/office/drawing/2014/main" id="{00000000-0008-0000-0B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47625"/>
          <a:ext cx="1543050" cy="32617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12</xdr:col>
      <xdr:colOff>55372</xdr:colOff>
      <xdr:row>0</xdr:row>
      <xdr:rowOff>252952</xdr:rowOff>
    </xdr:from>
    <xdr:ext cx="2452145" cy="937629"/>
    <xdr:sp macro="" textlink="">
      <xdr:nvSpPr>
        <xdr:cNvPr id="3" name="Rectangle 2">
          <a:extLst>
            <a:ext uri="{FF2B5EF4-FFF2-40B4-BE49-F238E27FC236}">
              <a16:creationId xmlns:a16="http://schemas.microsoft.com/office/drawing/2014/main" id="{00000000-0008-0000-0C00-000003000000}"/>
            </a:ext>
          </a:extLst>
        </xdr:cNvPr>
        <xdr:cNvSpPr/>
      </xdr:nvSpPr>
      <xdr:spPr>
        <a:xfrm>
          <a:off x="6227572" y="252952"/>
          <a:ext cx="2452145" cy="937629"/>
        </a:xfrm>
        <a:prstGeom prst="rect">
          <a:avLst/>
        </a:prstGeom>
        <a:noFill/>
      </xdr:spPr>
      <xdr:txBody>
        <a:bodyPr wrap="none" lIns="91440" tIns="45720" rIns="91440" bIns="45720">
          <a:spAutoFit/>
          <a:scene3d>
            <a:camera prst="perspectiveRelaxed"/>
            <a:lightRig rig="threePt" dir="t"/>
          </a:scene3d>
        </a:bodyPr>
        <a:lstStyle/>
        <a:p>
          <a:pPr algn="ctr"/>
          <a:r>
            <a:rPr lang="en-US" sz="5400" b="0" cap="none" spc="0">
              <a:ln w="18415" cmpd="sng">
                <a:solidFill>
                  <a:srgbClr val="FFFFFF"/>
                </a:solidFill>
                <a:prstDash val="solid"/>
              </a:ln>
              <a:gradFill flip="none" rotWithShape="1">
                <a:gsLst>
                  <a:gs pos="0">
                    <a:srgbClr val="FFFFFF">
                      <a:shade val="30000"/>
                      <a:satMod val="115000"/>
                    </a:srgbClr>
                  </a:gs>
                  <a:gs pos="50000">
                    <a:srgbClr val="FFFFFF">
                      <a:shade val="67500"/>
                      <a:satMod val="115000"/>
                    </a:srgbClr>
                  </a:gs>
                  <a:gs pos="100000">
                    <a:srgbClr val="FFFFFF">
                      <a:shade val="100000"/>
                      <a:satMod val="115000"/>
                    </a:srgbClr>
                  </a:gs>
                </a:gsLst>
                <a:lin ang="16200000" scaled="1"/>
                <a:tileRect/>
              </a:gradFill>
              <a:effectLst>
                <a:outerShdw blurRad="63500" dir="3600000" algn="tl" rotWithShape="0">
                  <a:srgbClr val="000000">
                    <a:alpha val="70000"/>
                  </a:srgbClr>
                </a:outerShdw>
              </a:effectLst>
            </a:rPr>
            <a:t>ARREAR</a:t>
          </a:r>
        </a:p>
      </xdr:txBody>
    </xdr:sp>
    <xdr:clientData/>
  </xdr:oneCellAnchor>
  <xdr:twoCellAnchor>
    <xdr:from>
      <xdr:col>1</xdr:col>
      <xdr:colOff>180975</xdr:colOff>
      <xdr:row>0</xdr:row>
      <xdr:rowOff>85725</xdr:rowOff>
    </xdr:from>
    <xdr:to>
      <xdr:col>2</xdr:col>
      <xdr:colOff>1514475</xdr:colOff>
      <xdr:row>0</xdr:row>
      <xdr:rowOff>411898</xdr:rowOff>
    </xdr:to>
    <xdr:pic>
      <xdr:nvPicPr>
        <xdr:cNvPr id="5" name="Picture 1" descr="true">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0525" y="85725"/>
          <a:ext cx="1543050" cy="32617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xdr:colOff>
      <xdr:row>0</xdr:row>
      <xdr:rowOff>85726</xdr:rowOff>
    </xdr:from>
    <xdr:to>
      <xdr:col>2</xdr:col>
      <xdr:colOff>1149594</xdr:colOff>
      <xdr:row>0</xdr:row>
      <xdr:rowOff>314326</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5" y="85726"/>
          <a:ext cx="1121019" cy="228600"/>
        </a:xfrm>
        <a:prstGeom prst="rect">
          <a:avLst/>
        </a:prstGeom>
      </xdr:spPr>
    </xdr:pic>
    <xdr:clientData/>
  </xdr:twoCellAnchor>
  <xdr:oneCellAnchor>
    <xdr:from>
      <xdr:col>11</xdr:col>
      <xdr:colOff>60698</xdr:colOff>
      <xdr:row>0</xdr:row>
      <xdr:rowOff>142875</xdr:rowOff>
    </xdr:from>
    <xdr:ext cx="2959401" cy="937629"/>
    <xdr:sp macro="" textlink="">
      <xdr:nvSpPr>
        <xdr:cNvPr id="4" name="Rectangle 3">
          <a:extLst>
            <a:ext uri="{FF2B5EF4-FFF2-40B4-BE49-F238E27FC236}">
              <a16:creationId xmlns:a16="http://schemas.microsoft.com/office/drawing/2014/main" id="{00000000-0008-0000-0D00-000004000000}"/>
            </a:ext>
          </a:extLst>
        </xdr:cNvPr>
        <xdr:cNvSpPr/>
      </xdr:nvSpPr>
      <xdr:spPr>
        <a:xfrm>
          <a:off x="5775698" y="142875"/>
          <a:ext cx="2959401" cy="937629"/>
        </a:xfrm>
        <a:prstGeom prst="rect">
          <a:avLst/>
        </a:prstGeom>
        <a:noFill/>
      </xdr:spPr>
      <xdr:txBody>
        <a:bodyPr wrap="none" lIns="91440" tIns="45720" rIns="91440" bIns="45720">
          <a:spAutoFit/>
          <a:scene3d>
            <a:camera prst="perspectiveRelaxed"/>
            <a:lightRig rig="threePt" dir="t"/>
          </a:scene3d>
        </a:bodyPr>
        <a:lstStyle/>
        <a:p>
          <a:pPr algn="ctr"/>
          <a:r>
            <a:rPr lang="en-US" sz="5400" b="0" cap="none" spc="0">
              <a:ln w="18415" cmpd="sng">
                <a:solidFill>
                  <a:srgbClr val="FFFFFF"/>
                </a:solidFill>
                <a:prstDash val="solid"/>
              </a:ln>
              <a:gradFill flip="none" rotWithShape="1">
                <a:gsLst>
                  <a:gs pos="0">
                    <a:srgbClr val="FFFFFF">
                      <a:shade val="30000"/>
                      <a:satMod val="115000"/>
                    </a:srgbClr>
                  </a:gs>
                  <a:gs pos="50000">
                    <a:srgbClr val="FFFFFF">
                      <a:shade val="67500"/>
                      <a:satMod val="115000"/>
                    </a:srgbClr>
                  </a:gs>
                  <a:gs pos="100000">
                    <a:srgbClr val="FFFFFF">
                      <a:shade val="100000"/>
                      <a:satMod val="115000"/>
                    </a:srgbClr>
                  </a:gs>
                </a:gsLst>
                <a:lin ang="16200000" scaled="1"/>
                <a:tileRect/>
              </a:gradFill>
              <a:effectLst>
                <a:outerShdw blurRad="63500" dir="3600000" algn="tl" rotWithShape="0">
                  <a:srgbClr val="000000">
                    <a:alpha val="70000"/>
                  </a:srgbClr>
                </a:outerShdw>
              </a:effectLst>
            </a:rPr>
            <a:t>ADVANCE</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180975</xdr:colOff>
      <xdr:row>0</xdr:row>
      <xdr:rowOff>133350</xdr:rowOff>
    </xdr:from>
    <xdr:to>
      <xdr:col>2</xdr:col>
      <xdr:colOff>1092444</xdr:colOff>
      <xdr:row>0</xdr:row>
      <xdr:rowOff>361950</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33350"/>
          <a:ext cx="1121019" cy="228600"/>
        </a:xfrm>
        <a:prstGeom prst="rect">
          <a:avLst/>
        </a:prstGeom>
      </xdr:spPr>
    </xdr:pic>
    <xdr:clientData/>
  </xdr:twoCellAnchor>
  <xdr:oneCellAnchor>
    <xdr:from>
      <xdr:col>10</xdr:col>
      <xdr:colOff>381000</xdr:colOff>
      <xdr:row>0</xdr:row>
      <xdr:rowOff>228600</xdr:rowOff>
    </xdr:from>
    <xdr:ext cx="2959401" cy="937629"/>
    <xdr:sp macro="" textlink="">
      <xdr:nvSpPr>
        <xdr:cNvPr id="4" name="Rectangle 3">
          <a:extLst>
            <a:ext uri="{FF2B5EF4-FFF2-40B4-BE49-F238E27FC236}">
              <a16:creationId xmlns:a16="http://schemas.microsoft.com/office/drawing/2014/main" id="{00000000-0008-0000-0E00-000004000000}"/>
            </a:ext>
          </a:extLst>
        </xdr:cNvPr>
        <xdr:cNvSpPr/>
      </xdr:nvSpPr>
      <xdr:spPr>
        <a:xfrm>
          <a:off x="5486400" y="228600"/>
          <a:ext cx="2959401" cy="937629"/>
        </a:xfrm>
        <a:prstGeom prst="rect">
          <a:avLst/>
        </a:prstGeom>
        <a:noFill/>
      </xdr:spPr>
      <xdr:txBody>
        <a:bodyPr wrap="none" lIns="91440" tIns="45720" rIns="91440" bIns="45720">
          <a:spAutoFit/>
          <a:scene3d>
            <a:camera prst="perspectiveRelaxed"/>
            <a:lightRig rig="threePt" dir="t"/>
          </a:scene3d>
        </a:bodyPr>
        <a:lstStyle/>
        <a:p>
          <a:pPr algn="ctr"/>
          <a:r>
            <a:rPr lang="en-US" sz="5400" b="0" cap="none" spc="0">
              <a:ln w="18415" cmpd="sng">
                <a:solidFill>
                  <a:srgbClr val="FFFFFF"/>
                </a:solidFill>
                <a:prstDash val="solid"/>
              </a:ln>
              <a:gradFill flip="none" rotWithShape="1">
                <a:gsLst>
                  <a:gs pos="0">
                    <a:srgbClr val="FFFFFF">
                      <a:shade val="30000"/>
                      <a:satMod val="115000"/>
                    </a:srgbClr>
                  </a:gs>
                  <a:gs pos="50000">
                    <a:srgbClr val="FFFFFF">
                      <a:shade val="67500"/>
                      <a:satMod val="115000"/>
                    </a:srgbClr>
                  </a:gs>
                  <a:gs pos="100000">
                    <a:srgbClr val="FFFFFF">
                      <a:shade val="100000"/>
                      <a:satMod val="115000"/>
                    </a:srgbClr>
                  </a:gs>
                </a:gsLst>
                <a:lin ang="16200000" scaled="1"/>
                <a:tileRect/>
              </a:gradFill>
              <a:effectLst>
                <a:outerShdw blurRad="63500" dir="3600000" algn="tl" rotWithShape="0">
                  <a:srgbClr val="000000">
                    <a:alpha val="70000"/>
                  </a:srgbClr>
                </a:outerShdw>
              </a:effectLst>
            </a:rPr>
            <a:t>ADVANCE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sudarsana.my.id/" TargetMode="External"/><Relationship Id="rId2" Type="http://schemas.openxmlformats.org/officeDocument/2006/relationships/hyperlink" Target="https://www.baguspedia.biz.id/" TargetMode="External"/><Relationship Id="rId1" Type="http://schemas.openxmlformats.org/officeDocument/2006/relationships/hyperlink" Target="https://api.whatsapp.com/send?phone=6285938300600" TargetMode="External"/><Relationship Id="rId5" Type="http://schemas.openxmlformats.org/officeDocument/2006/relationships/drawing" Target="../drawings/drawing1.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local.sudarsana.my.id/" TargetMode="External"/><Relationship Id="rId1" Type="http://schemas.openxmlformats.org/officeDocument/2006/relationships/hyperlink" Target="http://www.baguspedia.biz.id/"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Z35"/>
  <sheetViews>
    <sheetView showGridLines="0" showRowColHeaders="0" zoomScaleSheetLayoutView="100" workbookViewId="0">
      <selection activeCell="K6" sqref="K6"/>
    </sheetView>
  </sheetViews>
  <sheetFormatPr defaultColWidth="3.5703125" defaultRowHeight="20.100000000000001" customHeight="1"/>
  <cols>
    <col min="1" max="1" width="5.140625" style="1" customWidth="1"/>
    <col min="2" max="2" width="2.7109375" style="1" customWidth="1"/>
    <col min="3" max="3" width="6" style="1" bestFit="1" customWidth="1"/>
    <col min="4" max="4" width="16" style="1" customWidth="1"/>
    <col min="5" max="5" width="22.5703125" style="1" customWidth="1"/>
    <col min="6" max="6" width="21.7109375" style="1" customWidth="1"/>
    <col min="7" max="7" width="7.7109375" style="1" bestFit="1" customWidth="1"/>
    <col min="8" max="8" width="22.5703125" style="1" customWidth="1"/>
    <col min="9" max="9" width="15.7109375" style="1" customWidth="1"/>
    <col min="10" max="10" width="12" style="1" hidden="1" customWidth="1"/>
    <col min="11" max="11" width="14.7109375" style="1" customWidth="1"/>
    <col min="12" max="12" width="2.7109375" style="1" customWidth="1"/>
    <col min="13" max="13" width="17.5703125" style="1" bestFit="1" customWidth="1"/>
    <col min="14" max="14" width="5.5703125" style="1" customWidth="1"/>
    <col min="15" max="15" width="5.5703125" style="1" hidden="1" customWidth="1"/>
    <col min="16" max="17" width="0" style="1" hidden="1" customWidth="1"/>
    <col min="18" max="18" width="12.42578125" style="1" hidden="1" customWidth="1"/>
    <col min="19" max="19" width="14.140625" style="1" hidden="1" customWidth="1"/>
    <col min="20" max="20" width="7.7109375" style="1" hidden="1" customWidth="1"/>
    <col min="21" max="21" width="8.7109375" style="1" hidden="1" customWidth="1"/>
    <col min="22" max="22" width="5.85546875" style="1" hidden="1" customWidth="1"/>
    <col min="23" max="23" width="27.85546875" style="1" hidden="1" customWidth="1"/>
    <col min="24" max="24" width="5.85546875" style="1" hidden="1" customWidth="1"/>
    <col min="25" max="25" width="8.140625" style="1" hidden="1" customWidth="1"/>
    <col min="26" max="33" width="0" style="1" hidden="1" customWidth="1"/>
    <col min="34" max="16384" width="3.5703125" style="1"/>
  </cols>
  <sheetData>
    <row r="1" spans="2:26" ht="5.0999999999999996" customHeight="1" thickBot="1"/>
    <row r="2" spans="2:26" ht="20.100000000000001" customHeight="1" thickTop="1" thickBot="1">
      <c r="B2" s="689" t="s">
        <v>85</v>
      </c>
      <c r="C2" s="690"/>
      <c r="D2" s="690"/>
      <c r="E2" s="690"/>
      <c r="F2" s="690"/>
      <c r="G2" s="690"/>
      <c r="H2" s="690"/>
      <c r="I2" s="690"/>
      <c r="J2" s="690"/>
      <c r="K2" s="690"/>
      <c r="L2" s="691"/>
    </row>
    <row r="3" spans="2:26" ht="5.0999999999999996" customHeight="1" thickTop="1" thickBot="1"/>
    <row r="4" spans="2:26" ht="20.100000000000001" customHeight="1" thickTop="1">
      <c r="C4" s="694" t="s">
        <v>40</v>
      </c>
      <c r="D4" s="694"/>
      <c r="E4" s="63">
        <f>Program!D4</f>
        <v>100000000</v>
      </c>
      <c r="I4" s="708" t="s">
        <v>39</v>
      </c>
      <c r="J4" s="708"/>
      <c r="K4" s="82" t="str">
        <f>PERHITUNGAN!H16</f>
        <v>TLO</v>
      </c>
      <c r="R4" s="8" t="s">
        <v>39</v>
      </c>
      <c r="S4" s="8" t="s">
        <v>33</v>
      </c>
      <c r="T4" s="8" t="s">
        <v>23</v>
      </c>
      <c r="U4" s="8" t="s">
        <v>36</v>
      </c>
      <c r="V4" s="7" t="s">
        <v>28</v>
      </c>
      <c r="W4" s="7" t="s">
        <v>80</v>
      </c>
      <c r="X4" s="7" t="s">
        <v>28</v>
      </c>
      <c r="Y4" s="7" t="s">
        <v>38</v>
      </c>
      <c r="Z4" s="7"/>
    </row>
    <row r="5" spans="2:26" ht="20.100000000000001" customHeight="1">
      <c r="C5" s="701" t="s">
        <v>80</v>
      </c>
      <c r="D5" s="702"/>
      <c r="E5" s="23" t="str">
        <f>PERHITUNGAN!H15</f>
        <v>Truck &amp; Pick Up</v>
      </c>
      <c r="I5" s="709" t="s">
        <v>36</v>
      </c>
      <c r="J5" s="709"/>
      <c r="K5" s="83" t="str">
        <f>PERHITUNGAN!H18</f>
        <v>Wilayah 3</v>
      </c>
      <c r="R5" s="4" t="s">
        <v>35</v>
      </c>
      <c r="S5" s="4" t="s">
        <v>32</v>
      </c>
      <c r="T5" s="4">
        <v>1</v>
      </c>
      <c r="U5" s="5" t="s">
        <v>34</v>
      </c>
      <c r="V5" s="1">
        <v>1</v>
      </c>
      <c r="W5" s="1" t="s">
        <v>82</v>
      </c>
      <c r="Y5" s="3">
        <v>0</v>
      </c>
    </row>
    <row r="6" spans="2:26" ht="20.100000000000001" customHeight="1" thickBot="1">
      <c r="C6" s="695" t="s">
        <v>37</v>
      </c>
      <c r="D6" s="695"/>
      <c r="E6" s="24" t="str">
        <f>IF(OR(G11="K1",G11="K6",G11="K7"),K4&amp;" "&amp;I16&amp;" "&amp;G11:G11,K4&amp;" "&amp;I16&amp;" "&amp;G11&amp;" "&amp;"T"&amp;(K7*12)&amp;IF(OR(K7=1,AND(K7=4,G11=G12,G11=G13,G11=G14,G12=G13,G12=G14,G13=G14),AND(K7=3,G11=G12,G11=G13,G12=G13,G13&lt;&gt;G14,G12&lt;&gt;G14,G11&lt;&gt;G14),AND(K7=2,G11=G12)),"A",IF(OR(AND(K7=4,G11&lt;&gt;G12,G12=G13,G12=G14,G13=G14),AND(K7=3,G11&lt;&gt;G12,G12=G13),AND(K7=2,G11&lt;&gt;G12)),"B",IF(OR(AND(K7=4,G11=G12,G11&lt;&gt;G13,G12&lt;&gt;G13,G11&lt;&gt;G14,G12&lt;&gt;G14),AND(K7=3,G11=G12,G11&lt;&gt;G13,G12&lt;&gt;G13)),"C",IF(AND(K7=4,G13&lt;&gt;G14),"D","error")))))</f>
        <v>TLO W3 K6</v>
      </c>
      <c r="F6" s="70"/>
      <c r="H6" s="25"/>
      <c r="I6" s="709" t="s">
        <v>33</v>
      </c>
      <c r="J6" s="709"/>
      <c r="K6" s="83" t="str">
        <f>PERHITUNGAN!H17</f>
        <v>Komersil</v>
      </c>
      <c r="R6" s="4" t="s">
        <v>31</v>
      </c>
      <c r="S6" s="6" t="s">
        <v>30</v>
      </c>
      <c r="T6" s="4">
        <v>2</v>
      </c>
      <c r="U6" s="5" t="s">
        <v>29</v>
      </c>
      <c r="V6" s="1">
        <v>2</v>
      </c>
      <c r="W6" s="1" t="s">
        <v>83</v>
      </c>
      <c r="Y6" s="3">
        <v>0.15</v>
      </c>
    </row>
    <row r="7" spans="2:26" ht="20.100000000000001" customHeight="1" thickTop="1" thickBot="1">
      <c r="G7" s="25"/>
      <c r="I7" s="710" t="s">
        <v>28</v>
      </c>
      <c r="J7" s="710"/>
      <c r="K7" s="84">
        <v>4</v>
      </c>
      <c r="T7" s="4">
        <v>3</v>
      </c>
      <c r="U7" s="5" t="s">
        <v>27</v>
      </c>
      <c r="V7" s="1">
        <v>3</v>
      </c>
      <c r="W7" s="1" t="s">
        <v>81</v>
      </c>
      <c r="Y7" s="3">
        <v>0.2</v>
      </c>
    </row>
    <row r="8" spans="2:26" ht="5.0999999999999996" customHeight="1" thickTop="1" thickBot="1">
      <c r="C8" s="26"/>
      <c r="D8" s="26"/>
      <c r="E8" s="26"/>
      <c r="G8" s="27"/>
      <c r="H8" s="27"/>
      <c r="I8" s="27"/>
      <c r="T8" s="4">
        <v>4</v>
      </c>
      <c r="V8" s="1">
        <v>4</v>
      </c>
      <c r="Y8" s="3"/>
    </row>
    <row r="9" spans="2:26" ht="39" customHeight="1" thickTop="1">
      <c r="C9" s="28" t="s">
        <v>26</v>
      </c>
      <c r="D9" s="29" t="s">
        <v>25</v>
      </c>
      <c r="E9" s="29" t="s">
        <v>86</v>
      </c>
      <c r="F9" s="29" t="s">
        <v>24</v>
      </c>
      <c r="G9" s="30" t="s">
        <v>23</v>
      </c>
      <c r="H9" s="30" t="s">
        <v>22</v>
      </c>
      <c r="I9" s="31" t="s">
        <v>21</v>
      </c>
      <c r="J9" s="31" t="s">
        <v>20</v>
      </c>
      <c r="K9" s="32" t="s">
        <v>19</v>
      </c>
      <c r="T9" s="4">
        <v>5</v>
      </c>
      <c r="Y9" s="3"/>
    </row>
    <row r="10" spans="2:26" ht="20.100000000000001" customHeight="1" thickBot="1">
      <c r="C10" s="33" t="s">
        <v>18</v>
      </c>
      <c r="D10" s="34" t="s">
        <v>17</v>
      </c>
      <c r="E10" s="35" t="s">
        <v>16</v>
      </c>
      <c r="F10" s="35" t="s">
        <v>15</v>
      </c>
      <c r="G10" s="35" t="s">
        <v>14</v>
      </c>
      <c r="H10" s="35" t="s">
        <v>13</v>
      </c>
      <c r="I10" s="35" t="s">
        <v>12</v>
      </c>
      <c r="J10" s="35" t="s">
        <v>11</v>
      </c>
      <c r="K10" s="36" t="s">
        <v>10</v>
      </c>
      <c r="T10" s="4">
        <v>6</v>
      </c>
      <c r="Y10" s="3"/>
    </row>
    <row r="11" spans="2:26" ht="20.100000000000001" customHeight="1" thickTop="1">
      <c r="C11" s="37">
        <v>1</v>
      </c>
      <c r="D11" s="59">
        <f>IF($K$7&lt;C11,"",$E$4)</f>
        <v>100000000</v>
      </c>
      <c r="E11" s="38">
        <f>IF(OR($E$4=0,$K$7&lt;C11),"",100%)</f>
        <v>1</v>
      </c>
      <c r="F11" s="59">
        <f>IFERROR($E$4*E11,0)</f>
        <v>100000000</v>
      </c>
      <c r="G11" s="39" t="str">
        <f>IF($F11=0,"",IF($E$5="Truck &amp; Pick UP","K6",IF($E$5="Bus","K7",IF(AND(F11&gt;0,F11&lt;=125000000),"K1",IF(AND(F11&gt;125000000,F11&lt;=200000000),"K2",IF(AND(F11&gt;200000000,F11&lt;=400000000),"K3",IF(AND(F11&gt;400000000,F11&lt;=800000000),"K4",IF(F11&gt;800000000,"K5",0))))))))</f>
        <v>K6</v>
      </c>
      <c r="H11" s="40">
        <f>IF(F11=0,"",IF(AND(OR($E$5="Truck &amp; Pick Up",$E$5="Bus"),$K$5="Wilayah 1"),VLOOKUP($K$4&amp;$K$6&amp;RIGHT($G11,1),'Data Base'!$A$2:$G$33,5,FALSE),IF(AND(OR($E$5="Truck &amp; Pick Up",$E$5="Bus"),$K$5="Wilayah 2"),VLOOKUP($K$4&amp;$K$6&amp;RIGHT($G11,1),'Data Base'!$A$2:$G$33,6,FALSE),IF(AND(OR($E$5="Truck &amp; Pick Up",$E$5="Bus"),$K$5="Wilayah 3"),VLOOKUP($K$4&amp;$K$6&amp;RIGHT($G11,1),'Data Base'!$A$2:$G$33,7,FALSE),IF($K$5="Wilayah 1",VLOOKUP($K$4&amp;$K$6&amp;IF(AND(F11&gt;0,F11&lt;=125000000),1,IF(AND(F11&gt;125000000,F11&lt;=200000000),2,IF(AND(F11&gt;200000000,F11&lt;=400000000),3,IF(AND(F11&gt;400000000,F11&lt;=800000000),4,IF(F11&gt;800000000,5,0))))),'Data Base'!$A$2:$G$33,5,FALSE),IF($K$5="Wilayah 2",VLOOKUP($K$4&amp;$K$6&amp;IF(AND(F11&gt;0,F11&lt;=125000000),1,IF(AND(F11&gt;125000000,F11&lt;=200000000),2,IF(AND(F11&gt;200000000,F11&lt;=400000000),3,IF(AND(F11&gt;400000000,F11&lt;=800000000),4,IF(F11&gt;800000000,5,0))))),'Data Base'!$A$2:$G$33,6,FALSE),IF($K$5="Wilayah 3",VLOOKUP($K$4&amp;$K$6&amp;IF(AND(F11&gt;0,F11&lt;=125000000),1,IF(AND(F11&gt;125000000,F11&lt;=200000000),2,IF(AND(F11&gt;200000000,F11&lt;=400000000),3,IF(AND(F11&gt;400000000,F11&lt;=800000000),4,IF(F11&gt;800000000,5,0))))),'Data Base'!$A$2:$G$33,7,FALSE),"")))))))</f>
        <v>9.1000000000000004E-3</v>
      </c>
      <c r="I11" s="41">
        <f>IFERROR(ROUND(E11*H11,4),"")</f>
        <v>9.1000000000000004E-3</v>
      </c>
      <c r="J11" s="42">
        <f>IFERROR(ROUND(I11*75%,4),"")</f>
        <v>6.7999999999999996E-3</v>
      </c>
      <c r="K11" s="56">
        <f>IFERROR(D11*I11,"")</f>
        <v>910000</v>
      </c>
      <c r="T11" s="4">
        <v>7</v>
      </c>
      <c r="Y11" s="3"/>
    </row>
    <row r="12" spans="2:26" ht="20.100000000000001" customHeight="1">
      <c r="C12" s="43">
        <v>2</v>
      </c>
      <c r="D12" s="60">
        <f>IF($K$7&lt;C12,"",$E$4)</f>
        <v>100000000</v>
      </c>
      <c r="E12" s="44">
        <f>IF(OR($E$4=0,$K$7&lt;C12),"",85%)</f>
        <v>0.85</v>
      </c>
      <c r="F12" s="60">
        <f t="shared" ref="F12:F13" si="0">IFERROR($E$4*E12,0)</f>
        <v>85000000</v>
      </c>
      <c r="G12" s="39" t="str">
        <f>IF($F12=0,"",IF($E$5="Truck &amp; Pick UP","K6",IF($E$5="Bus","K7",IF(AND(F12&gt;0,F12&lt;=125000000),"K1",IF(AND(F12&gt;125000000,F12&lt;=200000000),"K2",IF(AND(F12&gt;200000000,F12&lt;=400000000),"K3",IF(AND(F12&gt;400000000,F12&lt;=800000000),"K4",IF(F12&gt;800000000,"K5",0))))))))</f>
        <v>K6</v>
      </c>
      <c r="H12" s="45">
        <f>IF(F12=0,"",IF(AND(OR($E$5="Truck &amp; Pick Up",$E$5="Bus"),$K$5="Wilayah 1"),VLOOKUP($K$4&amp;$K$6&amp;RIGHT($G12,1),'Data Base'!$A$2:$G$33,5,FALSE),IF(AND(OR($E$5="Truck &amp; Pick Up",$E$5="Bus"),$K$5="Wilayah 2"),VLOOKUP($K$4&amp;$K$6&amp;RIGHT($G12,1),'Data Base'!$A$2:$G$33,6,FALSE),IF(AND(OR($E$5="Truck &amp; Pick Up",$E$5="Bus"),$K$5="Wilayah 3"),VLOOKUP($K$4&amp;$K$6&amp;RIGHT($G12,1),'Data Base'!$A$2:$G$33,7,FALSE),IF($K$5="Wilayah 1",VLOOKUP($K$4&amp;$K$6&amp;IF(AND(F12&gt;0,F12&lt;=125000000),1,IF(AND(F12&gt;125000000,F12&lt;=200000000),2,IF(AND(F12&gt;200000000,F12&lt;=400000000),3,IF(AND(F12&gt;400000000,F12&lt;=800000000),4,IF(F12&gt;800000000,5,0))))),'Data Base'!$A$2:$G$33,5,FALSE),IF($K$5="Wilayah 2",VLOOKUP($K$4&amp;$K$6&amp;IF(AND(F12&gt;0,F12&lt;=125000000),1,IF(AND(F12&gt;125000000,F12&lt;=200000000),2,IF(AND(F12&gt;200000000,F12&lt;=400000000),3,IF(AND(F12&gt;400000000,F12&lt;=800000000),4,IF(F12&gt;800000000,5,0))))),'Data Base'!$A$2:$G$33,6,FALSE),IF($K$5="Wilayah 3",VLOOKUP($K$4&amp;$K$6&amp;IF(AND(F12&gt;0,F12&lt;=125000000),1,IF(AND(F12&gt;125000000,F12&lt;=200000000),2,IF(AND(F12&gt;200000000,F12&lt;=400000000),3,IF(AND(F12&gt;400000000,F12&lt;=800000000),4,IF(F12&gt;800000000,5,0))))),'Data Base'!$A$2:$G$33,7,FALSE),"")))))))</f>
        <v>9.1000000000000004E-3</v>
      </c>
      <c r="I12" s="46">
        <f>IFERROR(ROUND(E12*H12,4),"")</f>
        <v>7.7000000000000002E-3</v>
      </c>
      <c r="J12" s="47">
        <f>IFERROR(ROUND(I12*75%,4),"")</f>
        <v>5.7999999999999996E-3</v>
      </c>
      <c r="K12" s="57">
        <f t="shared" ref="K12:K14" si="1">IFERROR(D12*I12,"")</f>
        <v>770000</v>
      </c>
    </row>
    <row r="13" spans="2:26" ht="20.100000000000001" customHeight="1">
      <c r="C13" s="43">
        <v>3</v>
      </c>
      <c r="D13" s="60">
        <f>IF($K$7&lt;C13,"",$E$4)</f>
        <v>100000000</v>
      </c>
      <c r="E13" s="44">
        <f>IF(OR($E$4=0,$K$7&lt;C13),"",75%)</f>
        <v>0.75</v>
      </c>
      <c r="F13" s="60">
        <f t="shared" si="0"/>
        <v>75000000</v>
      </c>
      <c r="G13" s="39" t="str">
        <f>IF($F13=0,"",IF($E$5="Truck &amp; Pick UP","K6",IF($E$5="Bus","K7",IF(AND(F13&gt;0,F13&lt;=125000000),"K1",IF(AND(F13&gt;125000000,F13&lt;=200000000),"K2",IF(AND(F13&gt;200000000,F13&lt;=400000000),"K3",IF(AND(F13&gt;400000000,F13&lt;=800000000),"K4",IF(F13&gt;800000000,"K5",0))))))))</f>
        <v>K6</v>
      </c>
      <c r="H13" s="45">
        <f>IF(F13=0,"",IF(AND(OR($E$5="Truck &amp; Pick Up",$E$5="Bus"),$K$5="Wilayah 1"),VLOOKUP($K$4&amp;$K$6&amp;RIGHT($G13,1),'Data Base'!$A$2:$G$33,5,FALSE),IF(AND(OR($E$5="Truck &amp; Pick Up",$E$5="Bus"),$K$5="Wilayah 2"),VLOOKUP($K$4&amp;$K$6&amp;RIGHT($G13,1),'Data Base'!$A$2:$G$33,6,FALSE),IF(AND(OR($E$5="Truck &amp; Pick Up",$E$5="Bus"),$K$5="Wilayah 3"),VLOOKUP($K$4&amp;$K$6&amp;RIGHT($G13,1),'Data Base'!$A$2:$G$33,7,FALSE),IF($K$5="Wilayah 1",VLOOKUP($K$4&amp;$K$6&amp;IF(AND(F13&gt;0,F13&lt;=125000000),1,IF(AND(F13&gt;125000000,F13&lt;=200000000),2,IF(AND(F13&gt;200000000,F13&lt;=400000000),3,IF(AND(F13&gt;400000000,F13&lt;=800000000),4,IF(F13&gt;800000000,5,0))))),'Data Base'!$A$2:$G$33,5,FALSE),IF($K$5="Wilayah 2",VLOOKUP($K$4&amp;$K$6&amp;IF(AND(F13&gt;0,F13&lt;=125000000),1,IF(AND(F13&gt;125000000,F13&lt;=200000000),2,IF(AND(F13&gt;200000000,F13&lt;=400000000),3,IF(AND(F13&gt;400000000,F13&lt;=800000000),4,IF(F13&gt;800000000,5,0))))),'Data Base'!$A$2:$G$33,6,FALSE),IF($K$5="Wilayah 3",VLOOKUP($K$4&amp;$K$6&amp;IF(AND(F13&gt;0,F13&lt;=125000000),1,IF(AND(F13&gt;125000000,F13&lt;=200000000),2,IF(AND(F13&gt;200000000,F13&lt;=400000000),3,IF(AND(F13&gt;400000000,F13&lt;=800000000),4,IF(F13&gt;800000000,5,0))))),'Data Base'!$A$2:$G$33,7,FALSE),"")))))))</f>
        <v>9.1000000000000004E-3</v>
      </c>
      <c r="I13" s="46">
        <f>IFERROR(ROUND(E13*H13,4),"")</f>
        <v>6.7999999999999996E-3</v>
      </c>
      <c r="J13" s="47">
        <f>IFERROR(ROUND(I13*75%,4),"")</f>
        <v>5.1000000000000004E-3</v>
      </c>
      <c r="K13" s="57">
        <f t="shared" si="1"/>
        <v>680000</v>
      </c>
    </row>
    <row r="14" spans="2:26" ht="20.100000000000001" customHeight="1" thickBot="1">
      <c r="C14" s="48">
        <v>4</v>
      </c>
      <c r="D14" s="61">
        <f>IF($K$7&lt;C14,"",$E$4)</f>
        <v>100000000</v>
      </c>
      <c r="E14" s="49">
        <f>IF(OR($E$4=0,$K$7&lt;C14),"",70%)</f>
        <v>0.7</v>
      </c>
      <c r="F14" s="61">
        <f>IFERROR($E$4*E14,0)</f>
        <v>70000000</v>
      </c>
      <c r="G14" s="50" t="str">
        <f>IF($F14=0,"",IF($E$5="Truck &amp; Pick UP","K6",IF($E$5="Bus","K7",IF(AND(F14&gt;0,F14&lt;=125000000),"K1",IF(AND(F14&gt;125000000,F14&lt;=200000000),"K2",IF(AND(F14&gt;200000000,F14&lt;=400000000),"K3",IF(AND(F14&gt;400000000,F14&lt;=800000000),"K4",IF(F14&gt;800000000,"K5",0))))))))</f>
        <v>K6</v>
      </c>
      <c r="H14" s="51">
        <f>IF(F14=0,"",IF(AND(OR($E$5="Truck &amp; Pick Up",$E$5="Bus"),$K$5="Wilayah 1"),VLOOKUP($K$4&amp;$K$6&amp;RIGHT($G14,1),'Data Base'!$A$2:$G$33,5,FALSE),IF(AND(OR($E$5="Truck &amp; Pick Up",$E$5="Bus"),$K$5="Wilayah 2"),VLOOKUP($K$4&amp;$K$6&amp;RIGHT($G14,1),'Data Base'!$A$2:$G$33,6,FALSE),IF(AND(OR($E$5="Truck &amp; Pick Up",$E$5="Bus"),$K$5="Wilayah 3"),VLOOKUP($K$4&amp;$K$6&amp;RIGHT($G14,1),'Data Base'!$A$2:$G$33,7,FALSE),IF($K$5="Wilayah 1",VLOOKUP($K$4&amp;$K$6&amp;IF(AND(F14&gt;0,F14&lt;=125000000),1,IF(AND(F14&gt;125000000,F14&lt;=200000000),2,IF(AND(F14&gt;200000000,F14&lt;=400000000),3,IF(AND(F14&gt;400000000,F14&lt;=800000000),4,IF(F14&gt;800000000,5,0))))),'Data Base'!$A$2:$G$33,5,FALSE),IF($K$5="Wilayah 2",VLOOKUP($K$4&amp;$K$6&amp;IF(AND(F14&gt;0,F14&lt;=125000000),1,IF(AND(F14&gt;125000000,F14&lt;=200000000),2,IF(AND(F14&gt;200000000,F14&lt;=400000000),3,IF(AND(F14&gt;400000000,F14&lt;=800000000),4,IF(F14&gt;800000000,5,0))))),'Data Base'!$A$2:$G$33,6,FALSE),IF($K$5="Wilayah 3",VLOOKUP($K$4&amp;$K$6&amp;IF(AND(F14&gt;0,F14&lt;=125000000),1,IF(AND(F14&gt;125000000,F14&lt;=200000000),2,IF(AND(F14&gt;200000000,F14&lt;=400000000),3,IF(AND(F14&gt;400000000,F14&lt;=800000000),4,IF(F14&gt;800000000,5,0))))),'Data Base'!$A$2:$G$33,7,FALSE),"")))))))</f>
        <v>9.1000000000000004E-3</v>
      </c>
      <c r="I14" s="52">
        <f>IFERROR(ROUND(E14*H14,4),"")</f>
        <v>6.4000000000000003E-3</v>
      </c>
      <c r="J14" s="53">
        <f>IFERROR(ROUND(I14*75%,4),"")</f>
        <v>4.7999999999999996E-3</v>
      </c>
      <c r="K14" s="58">
        <f t="shared" si="1"/>
        <v>640000</v>
      </c>
    </row>
    <row r="15" spans="2:26" ht="20.100000000000001" customHeight="1" thickTop="1" thickBot="1">
      <c r="C15" s="698" t="s">
        <v>8</v>
      </c>
      <c r="D15" s="699"/>
      <c r="E15" s="699"/>
      <c r="F15" s="699"/>
      <c r="G15" s="699"/>
      <c r="H15" s="700"/>
      <c r="I15" s="54">
        <f>SUM(I11:I14)</f>
        <v>3.0000000000000002E-2</v>
      </c>
      <c r="J15" s="54">
        <f>SUM(J11:J14)</f>
        <v>2.2499999999999999E-2</v>
      </c>
      <c r="K15" s="62">
        <f>SUM(K11:K14)</f>
        <v>3000000</v>
      </c>
    </row>
    <row r="16" spans="2:26" s="55" customFormat="1" ht="5.0999999999999996" customHeight="1" thickTop="1" thickBot="1">
      <c r="C16" s="71"/>
      <c r="D16" s="71"/>
      <c r="E16" s="71"/>
      <c r="H16" s="72"/>
      <c r="I16" s="55" t="str">
        <f>IF(K5="wilayah 1","W1",IF(K5="Wilayah 2","W2","W3"))</f>
        <v>W3</v>
      </c>
    </row>
    <row r="17" spans="1:11" ht="20.100000000000001" customHeight="1" thickTop="1" thickBot="1">
      <c r="C17" s="703" t="s">
        <v>7</v>
      </c>
      <c r="D17" s="704"/>
      <c r="E17" s="704"/>
      <c r="F17" s="705"/>
      <c r="H17" s="719" t="s">
        <v>6</v>
      </c>
      <c r="I17" s="720"/>
      <c r="J17" s="720"/>
      <c r="K17" s="721"/>
    </row>
    <row r="18" spans="1:11" ht="20.100000000000001" customHeight="1" thickTop="1">
      <c r="C18" s="696" t="s">
        <v>5</v>
      </c>
      <c r="D18" s="697"/>
      <c r="E18" s="66" t="s">
        <v>4</v>
      </c>
      <c r="F18" s="68" t="s">
        <v>88</v>
      </c>
      <c r="H18" s="76" t="s">
        <v>89</v>
      </c>
      <c r="I18" s="77">
        <v>0.15</v>
      </c>
      <c r="J18" s="717">
        <f>K15*I18</f>
        <v>450000</v>
      </c>
      <c r="K18" s="718"/>
    </row>
    <row r="19" spans="1:11" ht="20.100000000000001" customHeight="1" thickBot="1">
      <c r="C19" s="706" t="s">
        <v>84</v>
      </c>
      <c r="D19" s="707"/>
      <c r="E19" s="67" t="s">
        <v>3</v>
      </c>
      <c r="F19" s="64"/>
      <c r="H19" s="78" t="s">
        <v>2</v>
      </c>
      <c r="I19" s="49">
        <f>25%-I18</f>
        <v>0.1</v>
      </c>
      <c r="J19" s="715">
        <f>K15*I19</f>
        <v>300000</v>
      </c>
      <c r="K19" s="716"/>
    </row>
    <row r="20" spans="1:11" ht="20.100000000000001" customHeight="1" thickTop="1" thickBot="1">
      <c r="C20" s="692" t="s">
        <v>1</v>
      </c>
      <c r="D20" s="693"/>
      <c r="E20" s="69" t="s">
        <v>87</v>
      </c>
      <c r="F20" s="65"/>
      <c r="H20" s="719" t="s">
        <v>0</v>
      </c>
      <c r="I20" s="722"/>
      <c r="J20" s="713">
        <f>SUM(J18:J19)</f>
        <v>750000</v>
      </c>
      <c r="K20" s="714"/>
    </row>
    <row r="21" spans="1:11" ht="5.0999999999999996" customHeight="1" thickTop="1" thickBot="1"/>
    <row r="22" spans="1:11" s="75" customFormat="1" ht="20.100000000000001" customHeight="1" thickTop="1">
      <c r="H22" s="81" t="s">
        <v>9</v>
      </c>
      <c r="I22" s="711">
        <f>ROUND(I15*(1-I18),8)</f>
        <v>2.5499999999999998E-2</v>
      </c>
    </row>
    <row r="23" spans="1:11" s="75" customFormat="1" ht="20.100000000000001" customHeight="1" thickBot="1">
      <c r="A23" s="88"/>
      <c r="C23" s="89" t="s">
        <v>91</v>
      </c>
      <c r="E23" s="79"/>
      <c r="F23" s="80"/>
      <c r="H23" s="85" t="s">
        <v>90</v>
      </c>
      <c r="I23" s="712"/>
    </row>
    <row r="24" spans="1:11" ht="12.75" thickTop="1"/>
    <row r="25" spans="1:11" ht="12">
      <c r="F25" s="20"/>
      <c r="G25" s="2"/>
      <c r="H25" s="2"/>
    </row>
    <row r="26" spans="1:11" ht="20.100000000000001" customHeight="1">
      <c r="E26" s="73"/>
      <c r="F26" s="74"/>
      <c r="G26" s="22"/>
      <c r="H26" s="22"/>
    </row>
    <row r="27" spans="1:11" ht="20.100000000000001" customHeight="1">
      <c r="D27" s="20"/>
      <c r="G27" s="22"/>
      <c r="H27" s="22"/>
      <c r="I27" s="22"/>
    </row>
    <row r="28" spans="1:11" ht="20.100000000000001" customHeight="1">
      <c r="D28" s="22"/>
      <c r="G28" s="22"/>
      <c r="H28" s="22"/>
      <c r="I28" s="22"/>
    </row>
    <row r="29" spans="1:11" ht="20.100000000000001" customHeight="1">
      <c r="E29" s="21"/>
      <c r="F29" s="22"/>
      <c r="G29" s="22"/>
      <c r="H29" s="22"/>
      <c r="I29" s="22"/>
    </row>
    <row r="31" spans="1:11" ht="12"/>
    <row r="32" spans="1:11" ht="12"/>
    <row r="33" ht="12"/>
    <row r="34" ht="12"/>
    <row r="35" ht="12"/>
  </sheetData>
  <sheetProtection password="C7B9" sheet="1" objects="1" scenarios="1"/>
  <sortState ref="W5:W7">
    <sortCondition ref="W4"/>
  </sortState>
  <mergeCells count="19">
    <mergeCell ref="I22:I23"/>
    <mergeCell ref="J20:K20"/>
    <mergeCell ref="J19:K19"/>
    <mergeCell ref="J18:K18"/>
    <mergeCell ref="H17:K17"/>
    <mergeCell ref="H20:I20"/>
    <mergeCell ref="B2:L2"/>
    <mergeCell ref="C20:D20"/>
    <mergeCell ref="C4:D4"/>
    <mergeCell ref="C6:D6"/>
    <mergeCell ref="C18:D18"/>
    <mergeCell ref="C15:H15"/>
    <mergeCell ref="C5:D5"/>
    <mergeCell ref="C17:F17"/>
    <mergeCell ref="C19:D19"/>
    <mergeCell ref="I4:J4"/>
    <mergeCell ref="I5:J5"/>
    <mergeCell ref="I6:J6"/>
    <mergeCell ref="I7:J7"/>
  </mergeCells>
  <dataValidations count="6">
    <dataValidation type="list" allowBlank="1" showInputMessage="1" showErrorMessage="1" sqref="I18">
      <formula1>$Y$5:$Y$7</formula1>
    </dataValidation>
    <dataValidation type="list" allowBlank="1" showInputMessage="1" showErrorMessage="1" sqref="K4">
      <formula1>$R$5:$R$6</formula1>
    </dataValidation>
    <dataValidation type="list" allowBlank="1" showInputMessage="1" showErrorMessage="1" sqref="K7">
      <formula1>$V$5:$V$8</formula1>
    </dataValidation>
    <dataValidation type="list" allowBlank="1" showInputMessage="1" showErrorMessage="1" sqref="K5">
      <formula1>$U$5:$U$7</formula1>
    </dataValidation>
    <dataValidation type="list" allowBlank="1" showInputMessage="1" showErrorMessage="1" sqref="K6">
      <formula1>$S$5:$S$6</formula1>
    </dataValidation>
    <dataValidation type="list" allowBlank="1" showInputMessage="1" showErrorMessage="1" sqref="E5">
      <formula1>$W$5:$W$7</formula1>
    </dataValidation>
  </dataValidations>
  <pageMargins left="0.70866141732283472" right="0.70866141732283472" top="0.74803149606299213" bottom="0.74803149606299213" header="0.31496062992125984" footer="0.31496062992125984"/>
  <pageSetup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27"/>
  <sheetViews>
    <sheetView showGridLines="0" topLeftCell="A79" workbookViewId="0">
      <selection activeCell="A3" sqref="A3"/>
    </sheetView>
  </sheetViews>
  <sheetFormatPr defaultRowHeight="12.75"/>
  <cols>
    <col min="1" max="1" width="34.85546875" bestFit="1" customWidth="1"/>
    <col min="2" max="2" width="19.42578125" style="551" customWidth="1"/>
    <col min="4" max="4" width="11" bestFit="1" customWidth="1"/>
  </cols>
  <sheetData>
    <row r="1" spans="1:25" ht="41.25" customHeight="1">
      <c r="A1" s="979" t="s">
        <v>276</v>
      </c>
      <c r="B1" s="979"/>
      <c r="T1" s="982" t="s">
        <v>10439</v>
      </c>
      <c r="U1" s="982"/>
      <c r="V1" s="980" t="str">
        <f>IF(PERHITUNGAN!G8="AQH3-YW40-9500-A6SJ-X9QY","benar","tidak")</f>
        <v>tidak</v>
      </c>
      <c r="W1" s="981"/>
      <c r="X1" s="981"/>
      <c r="Y1" s="981"/>
    </row>
    <row r="2" spans="1:25" ht="15.75">
      <c r="A2" s="537" t="s">
        <v>281</v>
      </c>
      <c r="B2" s="549" t="s">
        <v>280</v>
      </c>
    </row>
    <row r="3" spans="1:25">
      <c r="A3" s="538" t="s">
        <v>314</v>
      </c>
      <c r="B3" s="550">
        <f ca="1">TODAY()+1000</f>
        <v>47085</v>
      </c>
    </row>
    <row r="4" spans="1:25">
      <c r="A4" s="538" t="s">
        <v>315</v>
      </c>
      <c r="B4" s="550">
        <v>45395</v>
      </c>
    </row>
    <row r="5" spans="1:25">
      <c r="A5" s="538" t="s">
        <v>316</v>
      </c>
      <c r="B5" s="550">
        <v>45396</v>
      </c>
    </row>
    <row r="6" spans="1:25">
      <c r="A6" s="538" t="s">
        <v>317</v>
      </c>
      <c r="B6" s="550">
        <v>45397</v>
      </c>
    </row>
    <row r="7" spans="1:25">
      <c r="A7" s="538" t="s">
        <v>318</v>
      </c>
      <c r="B7" s="550">
        <v>45398</v>
      </c>
    </row>
    <row r="8" spans="1:25">
      <c r="A8" s="538" t="s">
        <v>319</v>
      </c>
      <c r="B8" s="550">
        <v>45399</v>
      </c>
    </row>
    <row r="9" spans="1:25">
      <c r="A9" s="538" t="s">
        <v>320</v>
      </c>
      <c r="B9" s="550">
        <v>45400</v>
      </c>
    </row>
    <row r="10" spans="1:25">
      <c r="A10" s="538" t="s">
        <v>321</v>
      </c>
      <c r="B10" s="550">
        <v>45401</v>
      </c>
    </row>
    <row r="11" spans="1:25">
      <c r="A11" s="538" t="s">
        <v>322</v>
      </c>
      <c r="B11" s="550">
        <v>45402</v>
      </c>
    </row>
    <row r="12" spans="1:25">
      <c r="A12" s="538" t="s">
        <v>323</v>
      </c>
      <c r="B12" s="550">
        <v>45403</v>
      </c>
    </row>
    <row r="13" spans="1:25">
      <c r="A13" s="538" t="s">
        <v>324</v>
      </c>
      <c r="B13" s="550">
        <v>45404</v>
      </c>
    </row>
    <row r="14" spans="1:25">
      <c r="A14" s="538" t="s">
        <v>325</v>
      </c>
      <c r="B14" s="550">
        <v>45405</v>
      </c>
    </row>
    <row r="15" spans="1:25">
      <c r="A15" s="538" t="s">
        <v>326</v>
      </c>
      <c r="B15" s="550">
        <v>45406</v>
      </c>
    </row>
    <row r="16" spans="1:25">
      <c r="A16" s="538" t="s">
        <v>327</v>
      </c>
      <c r="B16" s="550">
        <v>45407</v>
      </c>
    </row>
    <row r="17" spans="1:2">
      <c r="A17" s="538" t="s">
        <v>328</v>
      </c>
      <c r="B17" s="550">
        <v>45408</v>
      </c>
    </row>
    <row r="18" spans="1:2">
      <c r="A18" s="538" t="s">
        <v>329</v>
      </c>
      <c r="B18" s="550">
        <v>45409</v>
      </c>
    </row>
    <row r="19" spans="1:2">
      <c r="A19" s="538" t="s">
        <v>330</v>
      </c>
      <c r="B19" s="550">
        <v>45410</v>
      </c>
    </row>
    <row r="20" spans="1:2">
      <c r="A20" s="538" t="s">
        <v>331</v>
      </c>
      <c r="B20" s="550">
        <v>45411</v>
      </c>
    </row>
    <row r="21" spans="1:2">
      <c r="A21" s="538" t="s">
        <v>332</v>
      </c>
      <c r="B21" s="550">
        <v>45412</v>
      </c>
    </row>
    <row r="22" spans="1:2">
      <c r="A22" s="538" t="s">
        <v>333</v>
      </c>
      <c r="B22" s="550">
        <v>45413</v>
      </c>
    </row>
    <row r="23" spans="1:2">
      <c r="A23" s="538" t="s">
        <v>334</v>
      </c>
      <c r="B23" s="550">
        <v>45414</v>
      </c>
    </row>
    <row r="24" spans="1:2">
      <c r="A24" s="538" t="s">
        <v>335</v>
      </c>
      <c r="B24" s="550">
        <v>45415</v>
      </c>
    </row>
    <row r="25" spans="1:2">
      <c r="A25" s="538" t="s">
        <v>336</v>
      </c>
      <c r="B25" s="550">
        <v>45416</v>
      </c>
    </row>
    <row r="26" spans="1:2">
      <c r="A26" s="538" t="s">
        <v>337</v>
      </c>
      <c r="B26" s="550">
        <v>45417</v>
      </c>
    </row>
    <row r="27" spans="1:2">
      <c r="A27" s="538" t="s">
        <v>338</v>
      </c>
      <c r="B27" s="550">
        <v>45418</v>
      </c>
    </row>
    <row r="28" spans="1:2">
      <c r="A28" s="538" t="s">
        <v>339</v>
      </c>
      <c r="B28" s="550">
        <v>45419</v>
      </c>
    </row>
    <row r="29" spans="1:2">
      <c r="A29" s="538" t="s">
        <v>340</v>
      </c>
      <c r="B29" s="550">
        <v>45420</v>
      </c>
    </row>
    <row r="30" spans="1:2">
      <c r="A30" s="538" t="s">
        <v>341</v>
      </c>
      <c r="B30" s="550">
        <v>45421</v>
      </c>
    </row>
    <row r="31" spans="1:2">
      <c r="A31" s="538" t="s">
        <v>342</v>
      </c>
      <c r="B31" s="550">
        <v>45422</v>
      </c>
    </row>
    <row r="32" spans="1:2">
      <c r="A32" s="538" t="s">
        <v>343</v>
      </c>
      <c r="B32" s="550">
        <v>45423</v>
      </c>
    </row>
    <row r="33" spans="1:2">
      <c r="A33" s="538" t="s">
        <v>344</v>
      </c>
      <c r="B33" s="550">
        <v>45424</v>
      </c>
    </row>
    <row r="34" spans="1:2">
      <c r="A34" s="538" t="s">
        <v>345</v>
      </c>
      <c r="B34" s="550">
        <v>45425</v>
      </c>
    </row>
    <row r="35" spans="1:2">
      <c r="A35" s="538" t="s">
        <v>346</v>
      </c>
      <c r="B35" s="550">
        <v>45426</v>
      </c>
    </row>
    <row r="36" spans="1:2">
      <c r="A36" s="538" t="s">
        <v>347</v>
      </c>
      <c r="B36" s="550">
        <v>45427</v>
      </c>
    </row>
    <row r="37" spans="1:2">
      <c r="A37" s="538" t="s">
        <v>348</v>
      </c>
      <c r="B37" s="550">
        <v>45428</v>
      </c>
    </row>
    <row r="38" spans="1:2">
      <c r="A38" s="538" t="s">
        <v>349</v>
      </c>
      <c r="B38" s="550">
        <v>45429</v>
      </c>
    </row>
    <row r="39" spans="1:2">
      <c r="A39" s="538" t="s">
        <v>350</v>
      </c>
      <c r="B39" s="550">
        <v>45430</v>
      </c>
    </row>
    <row r="40" spans="1:2">
      <c r="A40" s="538" t="s">
        <v>351</v>
      </c>
      <c r="B40" s="550">
        <v>45431</v>
      </c>
    </row>
    <row r="41" spans="1:2">
      <c r="A41" s="538" t="s">
        <v>352</v>
      </c>
      <c r="B41" s="550">
        <v>45432</v>
      </c>
    </row>
    <row r="42" spans="1:2">
      <c r="A42" s="538" t="s">
        <v>353</v>
      </c>
      <c r="B42" s="550">
        <v>45433</v>
      </c>
    </row>
    <row r="43" spans="1:2">
      <c r="A43" s="538" t="s">
        <v>354</v>
      </c>
      <c r="B43" s="550">
        <v>45434</v>
      </c>
    </row>
    <row r="44" spans="1:2">
      <c r="A44" s="538" t="s">
        <v>355</v>
      </c>
      <c r="B44" s="550">
        <v>45435</v>
      </c>
    </row>
    <row r="45" spans="1:2">
      <c r="A45" s="538" t="s">
        <v>356</v>
      </c>
      <c r="B45" s="550">
        <v>45436</v>
      </c>
    </row>
    <row r="46" spans="1:2">
      <c r="A46" s="538" t="s">
        <v>357</v>
      </c>
      <c r="B46" s="550">
        <v>45437</v>
      </c>
    </row>
    <row r="47" spans="1:2">
      <c r="A47" s="538" t="s">
        <v>358</v>
      </c>
      <c r="B47" s="550">
        <v>45438</v>
      </c>
    </row>
    <row r="48" spans="1:2">
      <c r="A48" s="538" t="s">
        <v>359</v>
      </c>
      <c r="B48" s="550">
        <v>45439</v>
      </c>
    </row>
    <row r="49" spans="1:2">
      <c r="A49" s="538" t="s">
        <v>360</v>
      </c>
      <c r="B49" s="550">
        <v>45440</v>
      </c>
    </row>
    <row r="50" spans="1:2">
      <c r="A50" s="538" t="s">
        <v>361</v>
      </c>
      <c r="B50" s="550">
        <v>45441</v>
      </c>
    </row>
    <row r="51" spans="1:2">
      <c r="A51" s="538" t="s">
        <v>362</v>
      </c>
      <c r="B51" s="550">
        <v>45442</v>
      </c>
    </row>
    <row r="52" spans="1:2">
      <c r="A52" s="538" t="s">
        <v>363</v>
      </c>
      <c r="B52" s="550">
        <v>45443</v>
      </c>
    </row>
    <row r="53" spans="1:2">
      <c r="A53" s="538" t="s">
        <v>364</v>
      </c>
      <c r="B53" s="550">
        <v>45444</v>
      </c>
    </row>
    <row r="54" spans="1:2">
      <c r="A54" s="538" t="s">
        <v>365</v>
      </c>
      <c r="B54" s="550">
        <v>45445</v>
      </c>
    </row>
    <row r="55" spans="1:2">
      <c r="A55" s="538" t="s">
        <v>366</v>
      </c>
      <c r="B55" s="550">
        <v>45446</v>
      </c>
    </row>
    <row r="56" spans="1:2">
      <c r="A56" s="538" t="s">
        <v>367</v>
      </c>
      <c r="B56" s="550">
        <v>45447</v>
      </c>
    </row>
    <row r="57" spans="1:2">
      <c r="A57" s="538" t="s">
        <v>368</v>
      </c>
      <c r="B57" s="550">
        <v>45448</v>
      </c>
    </row>
    <row r="58" spans="1:2">
      <c r="A58" s="538" t="s">
        <v>369</v>
      </c>
      <c r="B58" s="550">
        <v>45449</v>
      </c>
    </row>
    <row r="59" spans="1:2">
      <c r="A59" s="538" t="s">
        <v>370</v>
      </c>
      <c r="B59" s="550">
        <v>45450</v>
      </c>
    </row>
    <row r="60" spans="1:2">
      <c r="A60" s="538" t="s">
        <v>371</v>
      </c>
      <c r="B60" s="550">
        <v>45451</v>
      </c>
    </row>
    <row r="61" spans="1:2">
      <c r="A61" s="538" t="s">
        <v>372</v>
      </c>
      <c r="B61" s="550">
        <v>45452</v>
      </c>
    </row>
    <row r="62" spans="1:2">
      <c r="A62" s="538" t="s">
        <v>373</v>
      </c>
      <c r="B62" s="550">
        <v>45453</v>
      </c>
    </row>
    <row r="63" spans="1:2">
      <c r="A63" s="538" t="s">
        <v>374</v>
      </c>
      <c r="B63" s="550">
        <v>45454</v>
      </c>
    </row>
    <row r="64" spans="1:2">
      <c r="A64" s="538" t="s">
        <v>375</v>
      </c>
      <c r="B64" s="550">
        <v>45455</v>
      </c>
    </row>
    <row r="65" spans="1:2">
      <c r="A65" s="538" t="s">
        <v>376</v>
      </c>
      <c r="B65" s="550">
        <v>45456</v>
      </c>
    </row>
    <row r="66" spans="1:2">
      <c r="A66" s="538" t="s">
        <v>377</v>
      </c>
      <c r="B66" s="550">
        <v>45457</v>
      </c>
    </row>
    <row r="67" spans="1:2">
      <c r="A67" s="538" t="s">
        <v>378</v>
      </c>
      <c r="B67" s="550">
        <v>45458</v>
      </c>
    </row>
    <row r="68" spans="1:2">
      <c r="A68" s="538" t="s">
        <v>379</v>
      </c>
      <c r="B68" s="550">
        <v>45459</v>
      </c>
    </row>
    <row r="69" spans="1:2">
      <c r="A69" s="538" t="s">
        <v>380</v>
      </c>
      <c r="B69" s="550">
        <v>45460</v>
      </c>
    </row>
    <row r="70" spans="1:2">
      <c r="A70" s="538" t="s">
        <v>381</v>
      </c>
      <c r="B70" s="550">
        <v>45461</v>
      </c>
    </row>
    <row r="71" spans="1:2">
      <c r="A71" s="538" t="s">
        <v>382</v>
      </c>
      <c r="B71" s="550">
        <v>45462</v>
      </c>
    </row>
    <row r="72" spans="1:2">
      <c r="A72" s="538" t="s">
        <v>383</v>
      </c>
      <c r="B72" s="550">
        <v>45463</v>
      </c>
    </row>
    <row r="73" spans="1:2">
      <c r="A73" s="538" t="s">
        <v>384</v>
      </c>
      <c r="B73" s="550">
        <v>45464</v>
      </c>
    </row>
    <row r="74" spans="1:2">
      <c r="A74" s="538" t="s">
        <v>385</v>
      </c>
      <c r="B74" s="550">
        <v>45465</v>
      </c>
    </row>
    <row r="75" spans="1:2">
      <c r="A75" s="538" t="s">
        <v>386</v>
      </c>
      <c r="B75" s="550">
        <v>45466</v>
      </c>
    </row>
    <row r="76" spans="1:2">
      <c r="A76" s="538" t="s">
        <v>387</v>
      </c>
      <c r="B76" s="550">
        <v>45467</v>
      </c>
    </row>
    <row r="77" spans="1:2">
      <c r="A77" s="538" t="s">
        <v>388</v>
      </c>
      <c r="B77" s="550">
        <v>45468</v>
      </c>
    </row>
    <row r="78" spans="1:2">
      <c r="A78" s="538" t="s">
        <v>389</v>
      </c>
      <c r="B78" s="550">
        <v>45469</v>
      </c>
    </row>
    <row r="79" spans="1:2">
      <c r="A79" s="538" t="s">
        <v>390</v>
      </c>
      <c r="B79" s="550">
        <v>45470</v>
      </c>
    </row>
    <row r="80" spans="1:2">
      <c r="A80" s="538" t="s">
        <v>391</v>
      </c>
      <c r="B80" s="550">
        <v>45471</v>
      </c>
    </row>
    <row r="81" spans="1:2">
      <c r="A81" s="538" t="s">
        <v>392</v>
      </c>
      <c r="B81" s="550">
        <v>45472</v>
      </c>
    </row>
    <row r="82" spans="1:2">
      <c r="A82" s="538" t="s">
        <v>393</v>
      </c>
      <c r="B82" s="550">
        <v>45473</v>
      </c>
    </row>
    <row r="83" spans="1:2">
      <c r="A83" s="538" t="s">
        <v>394</v>
      </c>
      <c r="B83" s="550">
        <v>45474</v>
      </c>
    </row>
    <row r="84" spans="1:2">
      <c r="A84" s="538" t="s">
        <v>395</v>
      </c>
      <c r="B84" s="550">
        <v>45475</v>
      </c>
    </row>
    <row r="85" spans="1:2">
      <c r="A85" s="538" t="s">
        <v>396</v>
      </c>
      <c r="B85" s="550">
        <v>45476</v>
      </c>
    </row>
    <row r="86" spans="1:2">
      <c r="A86" s="538" t="s">
        <v>397</v>
      </c>
      <c r="B86" s="550">
        <v>45477</v>
      </c>
    </row>
    <row r="87" spans="1:2">
      <c r="A87" s="538" t="s">
        <v>398</v>
      </c>
      <c r="B87" s="550">
        <v>45478</v>
      </c>
    </row>
    <row r="88" spans="1:2">
      <c r="A88" s="538" t="s">
        <v>399</v>
      </c>
      <c r="B88" s="550">
        <v>45479</v>
      </c>
    </row>
    <row r="89" spans="1:2">
      <c r="A89" s="538" t="s">
        <v>400</v>
      </c>
      <c r="B89" s="550">
        <v>45480</v>
      </c>
    </row>
    <row r="90" spans="1:2">
      <c r="A90" s="538" t="s">
        <v>401</v>
      </c>
      <c r="B90" s="550">
        <v>45481</v>
      </c>
    </row>
    <row r="91" spans="1:2">
      <c r="A91" s="538" t="s">
        <v>402</v>
      </c>
      <c r="B91" s="550">
        <v>45482</v>
      </c>
    </row>
    <row r="92" spans="1:2">
      <c r="A92" s="538" t="s">
        <v>403</v>
      </c>
      <c r="B92" s="550">
        <v>45483</v>
      </c>
    </row>
    <row r="93" spans="1:2">
      <c r="A93" s="538" t="s">
        <v>404</v>
      </c>
      <c r="B93" s="550">
        <v>45484</v>
      </c>
    </row>
    <row r="94" spans="1:2">
      <c r="A94" s="538" t="s">
        <v>405</v>
      </c>
      <c r="B94" s="550">
        <v>45485</v>
      </c>
    </row>
    <row r="95" spans="1:2">
      <c r="A95" s="538" t="s">
        <v>406</v>
      </c>
      <c r="B95" s="550">
        <v>45486</v>
      </c>
    </row>
    <row r="96" spans="1:2">
      <c r="A96" s="538" t="s">
        <v>407</v>
      </c>
      <c r="B96" s="550">
        <v>45487</v>
      </c>
    </row>
    <row r="97" spans="1:2">
      <c r="A97" s="538" t="s">
        <v>408</v>
      </c>
      <c r="B97" s="550">
        <v>45488</v>
      </c>
    </row>
    <row r="98" spans="1:2">
      <c r="A98" s="538" t="s">
        <v>409</v>
      </c>
      <c r="B98" s="550">
        <v>45489</v>
      </c>
    </row>
    <row r="99" spans="1:2">
      <c r="A99" s="538" t="s">
        <v>410</v>
      </c>
      <c r="B99" s="550">
        <v>45490</v>
      </c>
    </row>
    <row r="100" spans="1:2">
      <c r="A100" s="538" t="s">
        <v>411</v>
      </c>
      <c r="B100" s="550">
        <v>45491</v>
      </c>
    </row>
    <row r="101" spans="1:2">
      <c r="A101" s="538" t="s">
        <v>412</v>
      </c>
      <c r="B101" s="550">
        <v>45492</v>
      </c>
    </row>
    <row r="102" spans="1:2">
      <c r="A102" s="538" t="s">
        <v>413</v>
      </c>
      <c r="B102" s="550">
        <v>45493</v>
      </c>
    </row>
    <row r="103" spans="1:2">
      <c r="A103" s="538" t="s">
        <v>414</v>
      </c>
      <c r="B103" s="550">
        <v>45494</v>
      </c>
    </row>
    <row r="104" spans="1:2">
      <c r="A104" s="538" t="s">
        <v>415</v>
      </c>
      <c r="B104" s="550">
        <v>45495</v>
      </c>
    </row>
    <row r="105" spans="1:2">
      <c r="A105" s="538" t="s">
        <v>416</v>
      </c>
      <c r="B105" s="550">
        <v>45496</v>
      </c>
    </row>
    <row r="106" spans="1:2">
      <c r="A106" s="538" t="s">
        <v>417</v>
      </c>
      <c r="B106" s="550">
        <v>45497</v>
      </c>
    </row>
    <row r="107" spans="1:2">
      <c r="A107" s="538" t="s">
        <v>418</v>
      </c>
      <c r="B107" s="550">
        <v>45498</v>
      </c>
    </row>
    <row r="108" spans="1:2">
      <c r="A108" s="538" t="s">
        <v>419</v>
      </c>
      <c r="B108" s="550">
        <v>45499</v>
      </c>
    </row>
    <row r="109" spans="1:2">
      <c r="A109" s="538" t="s">
        <v>420</v>
      </c>
      <c r="B109" s="550">
        <v>45500</v>
      </c>
    </row>
    <row r="110" spans="1:2">
      <c r="A110" s="538" t="s">
        <v>421</v>
      </c>
      <c r="B110" s="550">
        <v>45501</v>
      </c>
    </row>
    <row r="111" spans="1:2">
      <c r="A111" s="538" t="s">
        <v>422</v>
      </c>
      <c r="B111" s="550">
        <v>45502</v>
      </c>
    </row>
    <row r="112" spans="1:2">
      <c r="A112" s="538" t="s">
        <v>423</v>
      </c>
      <c r="B112" s="550">
        <v>45503</v>
      </c>
    </row>
    <row r="113" spans="1:2">
      <c r="A113" s="538" t="s">
        <v>424</v>
      </c>
      <c r="B113" s="550">
        <v>45504</v>
      </c>
    </row>
    <row r="114" spans="1:2">
      <c r="A114" s="538" t="s">
        <v>425</v>
      </c>
      <c r="B114" s="550">
        <v>45505</v>
      </c>
    </row>
    <row r="115" spans="1:2">
      <c r="A115" s="538" t="s">
        <v>426</v>
      </c>
      <c r="B115" s="550">
        <v>45506</v>
      </c>
    </row>
    <row r="116" spans="1:2">
      <c r="A116" s="538" t="s">
        <v>427</v>
      </c>
      <c r="B116" s="550">
        <v>45507</v>
      </c>
    </row>
    <row r="117" spans="1:2">
      <c r="A117" s="538" t="s">
        <v>428</v>
      </c>
      <c r="B117" s="550">
        <v>45508</v>
      </c>
    </row>
    <row r="118" spans="1:2">
      <c r="A118" s="538" t="s">
        <v>429</v>
      </c>
      <c r="B118" s="550">
        <v>45509</v>
      </c>
    </row>
    <row r="119" spans="1:2">
      <c r="A119" s="538" t="s">
        <v>430</v>
      </c>
      <c r="B119" s="550">
        <v>45510</v>
      </c>
    </row>
    <row r="120" spans="1:2">
      <c r="A120" s="538" t="s">
        <v>431</v>
      </c>
      <c r="B120" s="550">
        <v>45511</v>
      </c>
    </row>
    <row r="121" spans="1:2">
      <c r="A121" s="538" t="s">
        <v>432</v>
      </c>
      <c r="B121" s="550">
        <v>45512</v>
      </c>
    </row>
    <row r="122" spans="1:2">
      <c r="A122" s="538" t="s">
        <v>433</v>
      </c>
      <c r="B122" s="550">
        <v>45513</v>
      </c>
    </row>
    <row r="123" spans="1:2">
      <c r="A123" s="538" t="s">
        <v>434</v>
      </c>
      <c r="B123" s="550">
        <v>45514</v>
      </c>
    </row>
    <row r="124" spans="1:2">
      <c r="A124" s="538" t="s">
        <v>435</v>
      </c>
      <c r="B124" s="550">
        <v>45515</v>
      </c>
    </row>
    <row r="125" spans="1:2">
      <c r="A125" s="538" t="s">
        <v>436</v>
      </c>
      <c r="B125" s="550">
        <v>45516</v>
      </c>
    </row>
    <row r="126" spans="1:2">
      <c r="A126" s="538" t="s">
        <v>437</v>
      </c>
      <c r="B126" s="550">
        <v>45517</v>
      </c>
    </row>
    <row r="127" spans="1:2">
      <c r="A127" s="538" t="s">
        <v>438</v>
      </c>
      <c r="B127" s="550">
        <v>45518</v>
      </c>
    </row>
    <row r="128" spans="1:2">
      <c r="A128" s="538" t="s">
        <v>439</v>
      </c>
      <c r="B128" s="550">
        <v>45519</v>
      </c>
    </row>
    <row r="129" spans="1:2">
      <c r="A129" s="538" t="s">
        <v>440</v>
      </c>
      <c r="B129" s="550">
        <v>45520</v>
      </c>
    </row>
    <row r="130" spans="1:2">
      <c r="A130" s="538" t="s">
        <v>441</v>
      </c>
      <c r="B130" s="550">
        <v>45521</v>
      </c>
    </row>
    <row r="131" spans="1:2">
      <c r="A131" s="538" t="s">
        <v>442</v>
      </c>
      <c r="B131" s="550">
        <v>45522</v>
      </c>
    </row>
    <row r="132" spans="1:2">
      <c r="A132" s="538" t="s">
        <v>443</v>
      </c>
      <c r="B132" s="550">
        <v>45523</v>
      </c>
    </row>
    <row r="133" spans="1:2">
      <c r="A133" s="538" t="s">
        <v>444</v>
      </c>
      <c r="B133" s="550">
        <v>45524</v>
      </c>
    </row>
    <row r="134" spans="1:2">
      <c r="A134" s="538" t="s">
        <v>445</v>
      </c>
      <c r="B134" s="550">
        <v>45525</v>
      </c>
    </row>
    <row r="135" spans="1:2">
      <c r="A135" s="538" t="s">
        <v>446</v>
      </c>
      <c r="B135" s="550">
        <v>45526</v>
      </c>
    </row>
    <row r="136" spans="1:2">
      <c r="A136" s="538" t="s">
        <v>447</v>
      </c>
      <c r="B136" s="550">
        <v>45527</v>
      </c>
    </row>
    <row r="137" spans="1:2">
      <c r="A137" s="538" t="s">
        <v>448</v>
      </c>
      <c r="B137" s="550">
        <v>45528</v>
      </c>
    </row>
    <row r="138" spans="1:2">
      <c r="A138" s="538" t="s">
        <v>449</v>
      </c>
      <c r="B138" s="550">
        <v>45529</v>
      </c>
    </row>
    <row r="139" spans="1:2">
      <c r="A139" s="538" t="s">
        <v>450</v>
      </c>
      <c r="B139" s="550">
        <v>45530</v>
      </c>
    </row>
    <row r="140" spans="1:2">
      <c r="A140" s="538" t="s">
        <v>451</v>
      </c>
      <c r="B140" s="550">
        <v>45531</v>
      </c>
    </row>
    <row r="141" spans="1:2">
      <c r="A141" s="538" t="s">
        <v>452</v>
      </c>
      <c r="B141" s="550">
        <v>45532</v>
      </c>
    </row>
    <row r="142" spans="1:2">
      <c r="A142" s="538" t="s">
        <v>453</v>
      </c>
      <c r="B142" s="550">
        <v>45533</v>
      </c>
    </row>
    <row r="143" spans="1:2">
      <c r="A143" s="538" t="s">
        <v>454</v>
      </c>
      <c r="B143" s="550">
        <v>45534</v>
      </c>
    </row>
    <row r="144" spans="1:2">
      <c r="A144" s="538" t="s">
        <v>455</v>
      </c>
      <c r="B144" s="550">
        <v>45535</v>
      </c>
    </row>
    <row r="145" spans="1:2">
      <c r="A145" s="538" t="s">
        <v>456</v>
      </c>
      <c r="B145" s="550">
        <v>45536</v>
      </c>
    </row>
    <row r="146" spans="1:2">
      <c r="A146" s="538" t="s">
        <v>457</v>
      </c>
      <c r="B146" s="550">
        <v>45537</v>
      </c>
    </row>
    <row r="147" spans="1:2">
      <c r="A147" s="538" t="s">
        <v>458</v>
      </c>
      <c r="B147" s="550">
        <v>45538</v>
      </c>
    </row>
    <row r="148" spans="1:2">
      <c r="A148" s="538" t="s">
        <v>459</v>
      </c>
      <c r="B148" s="550">
        <v>45539</v>
      </c>
    </row>
    <row r="149" spans="1:2">
      <c r="A149" s="538" t="s">
        <v>460</v>
      </c>
      <c r="B149" s="550">
        <v>45540</v>
      </c>
    </row>
    <row r="150" spans="1:2">
      <c r="A150" s="538" t="s">
        <v>461</v>
      </c>
      <c r="B150" s="550">
        <v>45541</v>
      </c>
    </row>
    <row r="151" spans="1:2">
      <c r="A151" s="538" t="s">
        <v>462</v>
      </c>
      <c r="B151" s="550">
        <v>45542</v>
      </c>
    </row>
    <row r="152" spans="1:2">
      <c r="A152" s="538" t="s">
        <v>463</v>
      </c>
      <c r="B152" s="550">
        <v>45543</v>
      </c>
    </row>
    <row r="153" spans="1:2">
      <c r="A153" s="538" t="s">
        <v>464</v>
      </c>
      <c r="B153" s="550">
        <v>45544</v>
      </c>
    </row>
    <row r="154" spans="1:2">
      <c r="A154" s="538" t="s">
        <v>465</v>
      </c>
      <c r="B154" s="550">
        <v>45545</v>
      </c>
    </row>
    <row r="155" spans="1:2">
      <c r="A155" s="538" t="s">
        <v>466</v>
      </c>
      <c r="B155" s="550">
        <v>45546</v>
      </c>
    </row>
    <row r="156" spans="1:2">
      <c r="A156" s="538" t="s">
        <v>467</v>
      </c>
      <c r="B156" s="550">
        <v>45547</v>
      </c>
    </row>
    <row r="157" spans="1:2">
      <c r="A157" s="538" t="s">
        <v>468</v>
      </c>
      <c r="B157" s="550">
        <v>45548</v>
      </c>
    </row>
    <row r="158" spans="1:2">
      <c r="A158" s="538" t="s">
        <v>469</v>
      </c>
      <c r="B158" s="550">
        <v>45549</v>
      </c>
    </row>
    <row r="159" spans="1:2">
      <c r="A159" s="538" t="s">
        <v>470</v>
      </c>
      <c r="B159" s="550">
        <v>45550</v>
      </c>
    </row>
    <row r="160" spans="1:2">
      <c r="A160" s="538" t="s">
        <v>471</v>
      </c>
      <c r="B160" s="550">
        <v>45551</v>
      </c>
    </row>
    <row r="161" spans="1:2">
      <c r="A161" s="538" t="s">
        <v>472</v>
      </c>
      <c r="B161" s="550">
        <v>45552</v>
      </c>
    </row>
    <row r="162" spans="1:2">
      <c r="A162" s="538" t="s">
        <v>473</v>
      </c>
      <c r="B162" s="550">
        <v>45553</v>
      </c>
    </row>
    <row r="163" spans="1:2">
      <c r="A163" s="538" t="s">
        <v>474</v>
      </c>
      <c r="B163" s="550">
        <v>45554</v>
      </c>
    </row>
    <row r="164" spans="1:2">
      <c r="A164" s="538" t="s">
        <v>475</v>
      </c>
      <c r="B164" s="550">
        <v>45555</v>
      </c>
    </row>
    <row r="165" spans="1:2">
      <c r="A165" s="538" t="s">
        <v>476</v>
      </c>
      <c r="B165" s="550">
        <v>45556</v>
      </c>
    </row>
    <row r="166" spans="1:2">
      <c r="A166" s="538" t="s">
        <v>477</v>
      </c>
      <c r="B166" s="550">
        <v>45557</v>
      </c>
    </row>
    <row r="167" spans="1:2">
      <c r="A167" s="538" t="s">
        <v>478</v>
      </c>
      <c r="B167" s="550">
        <v>45558</v>
      </c>
    </row>
    <row r="168" spans="1:2">
      <c r="A168" s="538" t="s">
        <v>479</v>
      </c>
      <c r="B168" s="550">
        <v>45559</v>
      </c>
    </row>
    <row r="169" spans="1:2">
      <c r="A169" s="538" t="s">
        <v>480</v>
      </c>
      <c r="B169" s="550">
        <v>45560</v>
      </c>
    </row>
    <row r="170" spans="1:2">
      <c r="A170" s="538" t="s">
        <v>481</v>
      </c>
      <c r="B170" s="550">
        <v>45561</v>
      </c>
    </row>
    <row r="171" spans="1:2">
      <c r="A171" s="538" t="s">
        <v>482</v>
      </c>
      <c r="B171" s="550">
        <v>45562</v>
      </c>
    </row>
    <row r="172" spans="1:2">
      <c r="A172" s="538" t="s">
        <v>483</v>
      </c>
      <c r="B172" s="550">
        <v>45563</v>
      </c>
    </row>
    <row r="173" spans="1:2">
      <c r="A173" s="538" t="s">
        <v>484</v>
      </c>
      <c r="B173" s="550">
        <v>45564</v>
      </c>
    </row>
    <row r="174" spans="1:2">
      <c r="A174" s="538" t="s">
        <v>485</v>
      </c>
      <c r="B174" s="550">
        <v>45565</v>
      </c>
    </row>
    <row r="175" spans="1:2">
      <c r="A175" s="538" t="s">
        <v>486</v>
      </c>
      <c r="B175" s="550">
        <v>45566</v>
      </c>
    </row>
    <row r="176" spans="1:2">
      <c r="A176" s="538" t="s">
        <v>487</v>
      </c>
      <c r="B176" s="550">
        <v>45567</v>
      </c>
    </row>
    <row r="177" spans="1:2">
      <c r="A177" s="538" t="s">
        <v>488</v>
      </c>
      <c r="B177" s="550">
        <v>45568</v>
      </c>
    </row>
    <row r="178" spans="1:2">
      <c r="A178" s="538" t="s">
        <v>489</v>
      </c>
      <c r="B178" s="550">
        <v>45569</v>
      </c>
    </row>
    <row r="179" spans="1:2">
      <c r="A179" s="538" t="s">
        <v>490</v>
      </c>
      <c r="B179" s="550">
        <v>45570</v>
      </c>
    </row>
    <row r="180" spans="1:2">
      <c r="A180" s="538" t="s">
        <v>491</v>
      </c>
      <c r="B180" s="550">
        <v>45571</v>
      </c>
    </row>
    <row r="181" spans="1:2">
      <c r="A181" s="538" t="s">
        <v>492</v>
      </c>
      <c r="B181" s="550">
        <v>45572</v>
      </c>
    </row>
    <row r="182" spans="1:2">
      <c r="A182" s="538" t="s">
        <v>493</v>
      </c>
      <c r="B182" s="550">
        <v>45573</v>
      </c>
    </row>
    <row r="183" spans="1:2">
      <c r="A183" s="538" t="s">
        <v>494</v>
      </c>
      <c r="B183" s="550">
        <v>45574</v>
      </c>
    </row>
    <row r="184" spans="1:2">
      <c r="A184" s="538" t="s">
        <v>495</v>
      </c>
      <c r="B184" s="550">
        <v>45575</v>
      </c>
    </row>
    <row r="185" spans="1:2">
      <c r="A185" s="538" t="s">
        <v>496</v>
      </c>
      <c r="B185" s="550">
        <v>45576</v>
      </c>
    </row>
    <row r="186" spans="1:2">
      <c r="A186" s="538" t="s">
        <v>497</v>
      </c>
      <c r="B186" s="550">
        <v>45577</v>
      </c>
    </row>
    <row r="187" spans="1:2">
      <c r="A187" s="538" t="s">
        <v>498</v>
      </c>
      <c r="B187" s="550">
        <v>45578</v>
      </c>
    </row>
    <row r="188" spans="1:2">
      <c r="A188" s="538" t="s">
        <v>499</v>
      </c>
      <c r="B188" s="550">
        <v>45579</v>
      </c>
    </row>
    <row r="189" spans="1:2">
      <c r="A189" s="538" t="s">
        <v>500</v>
      </c>
      <c r="B189" s="550">
        <v>45580</v>
      </c>
    </row>
    <row r="190" spans="1:2">
      <c r="A190" s="538" t="s">
        <v>501</v>
      </c>
      <c r="B190" s="550">
        <v>45581</v>
      </c>
    </row>
    <row r="191" spans="1:2">
      <c r="A191" s="538" t="s">
        <v>502</v>
      </c>
      <c r="B191" s="550">
        <v>45582</v>
      </c>
    </row>
    <row r="192" spans="1:2">
      <c r="A192" s="538" t="s">
        <v>503</v>
      </c>
      <c r="B192" s="550">
        <v>45583</v>
      </c>
    </row>
    <row r="193" spans="1:2">
      <c r="A193" s="538" t="s">
        <v>504</v>
      </c>
      <c r="B193" s="550">
        <v>45584</v>
      </c>
    </row>
    <row r="194" spans="1:2">
      <c r="A194" s="538" t="s">
        <v>505</v>
      </c>
      <c r="B194" s="550">
        <v>45585</v>
      </c>
    </row>
    <row r="195" spans="1:2">
      <c r="A195" s="538" t="s">
        <v>506</v>
      </c>
      <c r="B195" s="550">
        <v>45586</v>
      </c>
    </row>
    <row r="196" spans="1:2">
      <c r="A196" s="538" t="s">
        <v>507</v>
      </c>
      <c r="B196" s="550">
        <v>45587</v>
      </c>
    </row>
    <row r="197" spans="1:2">
      <c r="A197" s="538" t="s">
        <v>508</v>
      </c>
      <c r="B197" s="550">
        <v>45588</v>
      </c>
    </row>
    <row r="198" spans="1:2">
      <c r="A198" s="538" t="s">
        <v>509</v>
      </c>
      <c r="B198" s="550">
        <v>45589</v>
      </c>
    </row>
    <row r="199" spans="1:2">
      <c r="A199" s="538" t="s">
        <v>510</v>
      </c>
      <c r="B199" s="550">
        <v>45590</v>
      </c>
    </row>
    <row r="200" spans="1:2">
      <c r="A200" s="538" t="s">
        <v>511</v>
      </c>
      <c r="B200" s="550">
        <v>45591</v>
      </c>
    </row>
    <row r="201" spans="1:2">
      <c r="A201" s="538" t="s">
        <v>512</v>
      </c>
      <c r="B201" s="550">
        <v>45592</v>
      </c>
    </row>
    <row r="202" spans="1:2">
      <c r="A202" s="538" t="s">
        <v>513</v>
      </c>
      <c r="B202" s="550">
        <v>45593</v>
      </c>
    </row>
    <row r="203" spans="1:2">
      <c r="A203" s="538" t="s">
        <v>514</v>
      </c>
      <c r="B203" s="550">
        <v>45594</v>
      </c>
    </row>
    <row r="204" spans="1:2">
      <c r="A204" s="538" t="s">
        <v>515</v>
      </c>
      <c r="B204" s="550">
        <v>45595</v>
      </c>
    </row>
    <row r="205" spans="1:2">
      <c r="A205" s="538" t="s">
        <v>516</v>
      </c>
      <c r="B205" s="550">
        <v>45596</v>
      </c>
    </row>
    <row r="206" spans="1:2">
      <c r="A206" s="538" t="s">
        <v>517</v>
      </c>
      <c r="B206" s="550">
        <v>45597</v>
      </c>
    </row>
    <row r="207" spans="1:2">
      <c r="A207" s="538" t="s">
        <v>518</v>
      </c>
      <c r="B207" s="550">
        <v>45598</v>
      </c>
    </row>
    <row r="208" spans="1:2">
      <c r="A208" s="538" t="s">
        <v>519</v>
      </c>
      <c r="B208" s="550">
        <v>45599</v>
      </c>
    </row>
    <row r="209" spans="1:2">
      <c r="A209" s="538" t="s">
        <v>520</v>
      </c>
      <c r="B209" s="550">
        <v>45600</v>
      </c>
    </row>
    <row r="210" spans="1:2">
      <c r="A210" s="538" t="s">
        <v>521</v>
      </c>
      <c r="B210" s="550">
        <v>45601</v>
      </c>
    </row>
    <row r="211" spans="1:2">
      <c r="A211" s="538" t="s">
        <v>522</v>
      </c>
      <c r="B211" s="550">
        <v>45602</v>
      </c>
    </row>
    <row r="212" spans="1:2">
      <c r="A212" s="538" t="s">
        <v>523</v>
      </c>
      <c r="B212" s="550">
        <v>45603</v>
      </c>
    </row>
    <row r="213" spans="1:2">
      <c r="A213" s="538" t="s">
        <v>524</v>
      </c>
      <c r="B213" s="550">
        <v>45604</v>
      </c>
    </row>
    <row r="214" spans="1:2">
      <c r="A214" s="538" t="s">
        <v>525</v>
      </c>
      <c r="B214" s="550">
        <v>45605</v>
      </c>
    </row>
    <row r="215" spans="1:2">
      <c r="A215" s="538" t="s">
        <v>526</v>
      </c>
      <c r="B215" s="550">
        <v>45606</v>
      </c>
    </row>
    <row r="216" spans="1:2">
      <c r="A216" s="538" t="s">
        <v>527</v>
      </c>
      <c r="B216" s="550">
        <v>45607</v>
      </c>
    </row>
    <row r="217" spans="1:2">
      <c r="A217" s="538" t="s">
        <v>528</v>
      </c>
      <c r="B217" s="550">
        <v>45608</v>
      </c>
    </row>
    <row r="218" spans="1:2">
      <c r="A218" s="538" t="s">
        <v>529</v>
      </c>
      <c r="B218" s="550">
        <v>45609</v>
      </c>
    </row>
    <row r="219" spans="1:2">
      <c r="A219" s="538" t="s">
        <v>530</v>
      </c>
      <c r="B219" s="550">
        <v>45610</v>
      </c>
    </row>
    <row r="220" spans="1:2">
      <c r="A220" s="538" t="s">
        <v>531</v>
      </c>
      <c r="B220" s="550">
        <v>45611</v>
      </c>
    </row>
    <row r="221" spans="1:2">
      <c r="A221" s="538" t="s">
        <v>532</v>
      </c>
      <c r="B221" s="550">
        <v>45612</v>
      </c>
    </row>
    <row r="222" spans="1:2">
      <c r="A222" s="538" t="s">
        <v>533</v>
      </c>
      <c r="B222" s="550">
        <v>45613</v>
      </c>
    </row>
    <row r="223" spans="1:2">
      <c r="A223" s="538" t="s">
        <v>534</v>
      </c>
      <c r="B223" s="550">
        <v>45614</v>
      </c>
    </row>
    <row r="224" spans="1:2">
      <c r="A224" s="538" t="s">
        <v>535</v>
      </c>
      <c r="B224" s="550">
        <v>45615</v>
      </c>
    </row>
    <row r="225" spans="1:2">
      <c r="A225" s="538" t="s">
        <v>536</v>
      </c>
      <c r="B225" s="550">
        <v>45616</v>
      </c>
    </row>
    <row r="226" spans="1:2">
      <c r="A226" s="538" t="s">
        <v>537</v>
      </c>
      <c r="B226" s="550">
        <v>45617</v>
      </c>
    </row>
    <row r="227" spans="1:2">
      <c r="A227" s="538" t="s">
        <v>538</v>
      </c>
      <c r="B227" s="550">
        <v>45618</v>
      </c>
    </row>
    <row r="228" spans="1:2">
      <c r="A228" s="538" t="s">
        <v>539</v>
      </c>
      <c r="B228" s="550">
        <v>45619</v>
      </c>
    </row>
    <row r="229" spans="1:2">
      <c r="A229" s="538" t="s">
        <v>540</v>
      </c>
      <c r="B229" s="550">
        <v>45620</v>
      </c>
    </row>
    <row r="230" spans="1:2">
      <c r="A230" s="538" t="s">
        <v>541</v>
      </c>
      <c r="B230" s="550">
        <v>45621</v>
      </c>
    </row>
    <row r="231" spans="1:2">
      <c r="A231" s="538" t="s">
        <v>542</v>
      </c>
      <c r="B231" s="550">
        <v>45622</v>
      </c>
    </row>
    <row r="232" spans="1:2">
      <c r="A232" s="538" t="s">
        <v>543</v>
      </c>
      <c r="B232" s="550">
        <v>45623</v>
      </c>
    </row>
    <row r="233" spans="1:2">
      <c r="A233" s="538" t="s">
        <v>544</v>
      </c>
      <c r="B233" s="550">
        <v>45624</v>
      </c>
    </row>
    <row r="234" spans="1:2">
      <c r="A234" s="538" t="s">
        <v>545</v>
      </c>
      <c r="B234" s="550">
        <v>45625</v>
      </c>
    </row>
    <row r="235" spans="1:2">
      <c r="A235" s="538" t="s">
        <v>546</v>
      </c>
      <c r="B235" s="550">
        <v>45626</v>
      </c>
    </row>
    <row r="236" spans="1:2">
      <c r="A236" s="538" t="s">
        <v>547</v>
      </c>
      <c r="B236" s="550">
        <v>45627</v>
      </c>
    </row>
    <row r="237" spans="1:2">
      <c r="A237" s="538" t="s">
        <v>548</v>
      </c>
      <c r="B237" s="550">
        <v>45628</v>
      </c>
    </row>
    <row r="238" spans="1:2">
      <c r="A238" s="538" t="s">
        <v>549</v>
      </c>
      <c r="B238" s="550">
        <v>45629</v>
      </c>
    </row>
    <row r="239" spans="1:2">
      <c r="A239" s="538" t="s">
        <v>550</v>
      </c>
      <c r="B239" s="550">
        <v>45630</v>
      </c>
    </row>
    <row r="240" spans="1:2">
      <c r="A240" s="538" t="s">
        <v>551</v>
      </c>
      <c r="B240" s="550">
        <v>45631</v>
      </c>
    </row>
    <row r="241" spans="1:2">
      <c r="A241" s="538" t="s">
        <v>552</v>
      </c>
      <c r="B241" s="550">
        <v>45632</v>
      </c>
    </row>
    <row r="242" spans="1:2">
      <c r="A242" s="538" t="s">
        <v>553</v>
      </c>
      <c r="B242" s="550">
        <v>45633</v>
      </c>
    </row>
    <row r="243" spans="1:2">
      <c r="A243" s="538" t="s">
        <v>554</v>
      </c>
      <c r="B243" s="550">
        <v>45634</v>
      </c>
    </row>
    <row r="244" spans="1:2">
      <c r="A244" s="538" t="s">
        <v>555</v>
      </c>
      <c r="B244" s="550">
        <v>45635</v>
      </c>
    </row>
    <row r="245" spans="1:2">
      <c r="A245" s="538" t="s">
        <v>556</v>
      </c>
      <c r="B245" s="550">
        <v>45636</v>
      </c>
    </row>
    <row r="246" spans="1:2">
      <c r="A246" s="538" t="s">
        <v>557</v>
      </c>
      <c r="B246" s="550">
        <v>45637</v>
      </c>
    </row>
    <row r="247" spans="1:2">
      <c r="A247" s="538" t="s">
        <v>558</v>
      </c>
      <c r="B247" s="550">
        <v>45638</v>
      </c>
    </row>
    <row r="248" spans="1:2">
      <c r="A248" s="538" t="s">
        <v>559</v>
      </c>
      <c r="B248" s="550">
        <v>45639</v>
      </c>
    </row>
    <row r="249" spans="1:2">
      <c r="A249" s="538" t="s">
        <v>560</v>
      </c>
      <c r="B249" s="550">
        <v>45640</v>
      </c>
    </row>
    <row r="250" spans="1:2">
      <c r="A250" s="538" t="s">
        <v>561</v>
      </c>
      <c r="B250" s="550">
        <v>45641</v>
      </c>
    </row>
    <row r="251" spans="1:2">
      <c r="A251" s="538" t="s">
        <v>562</v>
      </c>
      <c r="B251" s="550">
        <v>45642</v>
      </c>
    </row>
    <row r="252" spans="1:2">
      <c r="A252" s="538" t="s">
        <v>563</v>
      </c>
      <c r="B252" s="550">
        <v>45643</v>
      </c>
    </row>
    <row r="253" spans="1:2">
      <c r="A253" s="538" t="s">
        <v>564</v>
      </c>
      <c r="B253" s="550">
        <v>45644</v>
      </c>
    </row>
    <row r="254" spans="1:2">
      <c r="A254" s="538" t="s">
        <v>565</v>
      </c>
      <c r="B254" s="550">
        <v>45645</v>
      </c>
    </row>
    <row r="255" spans="1:2">
      <c r="A255" s="538" t="s">
        <v>566</v>
      </c>
      <c r="B255" s="550">
        <v>45646</v>
      </c>
    </row>
    <row r="256" spans="1:2">
      <c r="A256" s="538" t="s">
        <v>567</v>
      </c>
      <c r="B256" s="550">
        <v>45647</v>
      </c>
    </row>
    <row r="257" spans="1:2">
      <c r="A257" s="538" t="s">
        <v>568</v>
      </c>
      <c r="B257" s="550">
        <v>45648</v>
      </c>
    </row>
    <row r="258" spans="1:2">
      <c r="A258" s="538" t="s">
        <v>569</v>
      </c>
      <c r="B258" s="550">
        <v>45649</v>
      </c>
    </row>
    <row r="259" spans="1:2">
      <c r="A259" s="538" t="s">
        <v>570</v>
      </c>
      <c r="B259" s="550">
        <v>45650</v>
      </c>
    </row>
    <row r="260" spans="1:2">
      <c r="A260" s="538" t="s">
        <v>571</v>
      </c>
      <c r="B260" s="550">
        <v>45651</v>
      </c>
    </row>
    <row r="261" spans="1:2">
      <c r="A261" s="538" t="s">
        <v>572</v>
      </c>
      <c r="B261" s="550">
        <v>45652</v>
      </c>
    </row>
    <row r="262" spans="1:2">
      <c r="A262" s="538" t="s">
        <v>573</v>
      </c>
      <c r="B262" s="550">
        <v>45653</v>
      </c>
    </row>
    <row r="263" spans="1:2">
      <c r="A263" s="538" t="s">
        <v>574</v>
      </c>
      <c r="B263" s="550">
        <v>45654</v>
      </c>
    </row>
    <row r="264" spans="1:2">
      <c r="A264" s="538" t="s">
        <v>575</v>
      </c>
      <c r="B264" s="550">
        <v>45655</v>
      </c>
    </row>
    <row r="265" spans="1:2">
      <c r="A265" s="538" t="s">
        <v>576</v>
      </c>
      <c r="B265" s="550">
        <v>45656</v>
      </c>
    </row>
    <row r="266" spans="1:2">
      <c r="A266" s="538" t="s">
        <v>577</v>
      </c>
      <c r="B266" s="550">
        <v>45657</v>
      </c>
    </row>
    <row r="267" spans="1:2">
      <c r="A267" s="538" t="s">
        <v>578</v>
      </c>
      <c r="B267" s="550">
        <v>45658</v>
      </c>
    </row>
    <row r="268" spans="1:2">
      <c r="A268" s="538" t="s">
        <v>579</v>
      </c>
      <c r="B268" s="550">
        <v>45659</v>
      </c>
    </row>
    <row r="269" spans="1:2">
      <c r="A269" s="538" t="s">
        <v>580</v>
      </c>
      <c r="B269" s="550">
        <v>45660</v>
      </c>
    </row>
    <row r="270" spans="1:2">
      <c r="A270" s="538" t="s">
        <v>581</v>
      </c>
      <c r="B270" s="550">
        <v>45661</v>
      </c>
    </row>
    <row r="271" spans="1:2">
      <c r="A271" s="538" t="s">
        <v>582</v>
      </c>
      <c r="B271" s="550">
        <v>45662</v>
      </c>
    </row>
    <row r="272" spans="1:2">
      <c r="A272" s="538" t="s">
        <v>583</v>
      </c>
      <c r="B272" s="550">
        <v>45663</v>
      </c>
    </row>
    <row r="273" spans="1:2">
      <c r="A273" s="538" t="s">
        <v>584</v>
      </c>
      <c r="B273" s="550">
        <v>45664</v>
      </c>
    </row>
    <row r="274" spans="1:2">
      <c r="A274" s="538" t="s">
        <v>585</v>
      </c>
      <c r="B274" s="550">
        <v>45665</v>
      </c>
    </row>
    <row r="275" spans="1:2">
      <c r="A275" s="538" t="s">
        <v>586</v>
      </c>
      <c r="B275" s="550">
        <v>45666</v>
      </c>
    </row>
    <row r="276" spans="1:2">
      <c r="A276" s="538" t="s">
        <v>587</v>
      </c>
      <c r="B276" s="550">
        <v>45667</v>
      </c>
    </row>
    <row r="277" spans="1:2">
      <c r="A277" s="538" t="s">
        <v>588</v>
      </c>
      <c r="B277" s="550">
        <v>45668</v>
      </c>
    </row>
    <row r="278" spans="1:2">
      <c r="A278" s="538" t="s">
        <v>589</v>
      </c>
      <c r="B278" s="550">
        <v>45669</v>
      </c>
    </row>
    <row r="279" spans="1:2">
      <c r="A279" s="538" t="s">
        <v>590</v>
      </c>
      <c r="B279" s="550">
        <v>45670</v>
      </c>
    </row>
    <row r="280" spans="1:2">
      <c r="A280" s="538" t="s">
        <v>591</v>
      </c>
      <c r="B280" s="550">
        <v>45671</v>
      </c>
    </row>
    <row r="281" spans="1:2">
      <c r="A281" s="538" t="s">
        <v>592</v>
      </c>
      <c r="B281" s="550">
        <v>45672</v>
      </c>
    </row>
    <row r="282" spans="1:2">
      <c r="A282" s="538" t="s">
        <v>593</v>
      </c>
      <c r="B282" s="550">
        <v>45673</v>
      </c>
    </row>
    <row r="283" spans="1:2">
      <c r="A283" s="538" t="s">
        <v>594</v>
      </c>
      <c r="B283" s="550">
        <v>45674</v>
      </c>
    </row>
    <row r="284" spans="1:2">
      <c r="A284" s="538" t="s">
        <v>595</v>
      </c>
      <c r="B284" s="550">
        <v>45675</v>
      </c>
    </row>
    <row r="285" spans="1:2">
      <c r="A285" s="538" t="s">
        <v>596</v>
      </c>
      <c r="B285" s="550">
        <v>45676</v>
      </c>
    </row>
    <row r="286" spans="1:2">
      <c r="A286" s="538" t="s">
        <v>597</v>
      </c>
      <c r="B286" s="550">
        <v>45677</v>
      </c>
    </row>
    <row r="287" spans="1:2">
      <c r="A287" s="538" t="s">
        <v>598</v>
      </c>
      <c r="B287" s="550">
        <v>45678</v>
      </c>
    </row>
    <row r="288" spans="1:2">
      <c r="A288" s="538" t="s">
        <v>599</v>
      </c>
      <c r="B288" s="550">
        <v>45679</v>
      </c>
    </row>
    <row r="289" spans="1:2">
      <c r="A289" s="538" t="s">
        <v>600</v>
      </c>
      <c r="B289" s="550">
        <v>45680</v>
      </c>
    </row>
    <row r="290" spans="1:2">
      <c r="A290" s="538" t="s">
        <v>601</v>
      </c>
      <c r="B290" s="550">
        <v>45681</v>
      </c>
    </row>
    <row r="291" spans="1:2">
      <c r="A291" s="538" t="s">
        <v>602</v>
      </c>
      <c r="B291" s="550">
        <v>45682</v>
      </c>
    </row>
    <row r="292" spans="1:2">
      <c r="A292" s="538" t="s">
        <v>603</v>
      </c>
      <c r="B292" s="550">
        <v>45683</v>
      </c>
    </row>
    <row r="293" spans="1:2">
      <c r="A293" s="538" t="s">
        <v>604</v>
      </c>
      <c r="B293" s="550">
        <v>45684</v>
      </c>
    </row>
    <row r="294" spans="1:2">
      <c r="A294" s="538" t="s">
        <v>605</v>
      </c>
      <c r="B294" s="550">
        <v>45685</v>
      </c>
    </row>
    <row r="295" spans="1:2">
      <c r="A295" s="538" t="s">
        <v>606</v>
      </c>
      <c r="B295" s="550">
        <v>45686</v>
      </c>
    </row>
    <row r="296" spans="1:2">
      <c r="A296" s="538" t="s">
        <v>607</v>
      </c>
      <c r="B296" s="550">
        <v>45687</v>
      </c>
    </row>
    <row r="297" spans="1:2">
      <c r="A297" s="538" t="s">
        <v>608</v>
      </c>
      <c r="B297" s="550">
        <v>45688</v>
      </c>
    </row>
    <row r="298" spans="1:2">
      <c r="A298" s="538" t="s">
        <v>609</v>
      </c>
      <c r="B298" s="550">
        <v>45689</v>
      </c>
    </row>
    <row r="299" spans="1:2">
      <c r="A299" s="538" t="s">
        <v>610</v>
      </c>
      <c r="B299" s="550">
        <v>45690</v>
      </c>
    </row>
    <row r="300" spans="1:2">
      <c r="A300" s="538" t="s">
        <v>611</v>
      </c>
      <c r="B300" s="550">
        <v>45691</v>
      </c>
    </row>
    <row r="301" spans="1:2">
      <c r="A301" s="538" t="s">
        <v>612</v>
      </c>
      <c r="B301" s="550">
        <v>45692</v>
      </c>
    </row>
    <row r="302" spans="1:2">
      <c r="A302" s="538" t="s">
        <v>613</v>
      </c>
      <c r="B302" s="550">
        <v>45693</v>
      </c>
    </row>
    <row r="303" spans="1:2">
      <c r="A303" s="538" t="s">
        <v>614</v>
      </c>
      <c r="B303" s="550">
        <v>45694</v>
      </c>
    </row>
    <row r="304" spans="1:2">
      <c r="A304" s="538" t="s">
        <v>615</v>
      </c>
      <c r="B304" s="550">
        <v>45695</v>
      </c>
    </row>
    <row r="305" spans="1:2">
      <c r="A305" s="538" t="s">
        <v>616</v>
      </c>
      <c r="B305" s="550">
        <v>45696</v>
      </c>
    </row>
    <row r="306" spans="1:2">
      <c r="A306" s="538" t="s">
        <v>617</v>
      </c>
      <c r="B306" s="550">
        <v>45697</v>
      </c>
    </row>
    <row r="307" spans="1:2">
      <c r="A307" s="538" t="s">
        <v>618</v>
      </c>
      <c r="B307" s="550">
        <v>45698</v>
      </c>
    </row>
    <row r="308" spans="1:2">
      <c r="A308" s="538" t="s">
        <v>619</v>
      </c>
      <c r="B308" s="550">
        <v>45699</v>
      </c>
    </row>
    <row r="309" spans="1:2">
      <c r="A309" s="538" t="s">
        <v>620</v>
      </c>
      <c r="B309" s="550">
        <v>45700</v>
      </c>
    </row>
    <row r="310" spans="1:2">
      <c r="A310" s="538" t="s">
        <v>621</v>
      </c>
      <c r="B310" s="550">
        <v>45701</v>
      </c>
    </row>
    <row r="311" spans="1:2">
      <c r="A311" s="538" t="s">
        <v>622</v>
      </c>
      <c r="B311" s="550">
        <v>45702</v>
      </c>
    </row>
    <row r="312" spans="1:2">
      <c r="A312" s="538" t="s">
        <v>623</v>
      </c>
      <c r="B312" s="550">
        <v>45703</v>
      </c>
    </row>
    <row r="313" spans="1:2">
      <c r="A313" s="538" t="s">
        <v>624</v>
      </c>
      <c r="B313" s="550">
        <v>45704</v>
      </c>
    </row>
    <row r="314" spans="1:2">
      <c r="A314" s="538" t="s">
        <v>625</v>
      </c>
      <c r="B314" s="550">
        <v>45705</v>
      </c>
    </row>
    <row r="315" spans="1:2">
      <c r="A315" s="538" t="s">
        <v>626</v>
      </c>
      <c r="B315" s="550">
        <v>45706</v>
      </c>
    </row>
    <row r="316" spans="1:2">
      <c r="A316" s="538" t="s">
        <v>627</v>
      </c>
      <c r="B316" s="550">
        <v>45707</v>
      </c>
    </row>
    <row r="317" spans="1:2">
      <c r="A317" s="538" t="s">
        <v>628</v>
      </c>
      <c r="B317" s="550">
        <v>45708</v>
      </c>
    </row>
    <row r="318" spans="1:2">
      <c r="A318" s="538" t="s">
        <v>629</v>
      </c>
      <c r="B318" s="550">
        <v>45709</v>
      </c>
    </row>
    <row r="319" spans="1:2">
      <c r="A319" s="538" t="s">
        <v>630</v>
      </c>
      <c r="B319" s="550">
        <v>45710</v>
      </c>
    </row>
    <row r="320" spans="1:2">
      <c r="A320" s="538" t="s">
        <v>631</v>
      </c>
      <c r="B320" s="550">
        <v>45711</v>
      </c>
    </row>
    <row r="321" spans="1:2">
      <c r="A321" s="538" t="s">
        <v>632</v>
      </c>
      <c r="B321" s="550">
        <v>45712</v>
      </c>
    </row>
    <row r="322" spans="1:2">
      <c r="A322" s="538" t="s">
        <v>633</v>
      </c>
      <c r="B322" s="550">
        <v>45713</v>
      </c>
    </row>
    <row r="323" spans="1:2">
      <c r="A323" s="538" t="s">
        <v>634</v>
      </c>
      <c r="B323" s="550">
        <v>45714</v>
      </c>
    </row>
    <row r="324" spans="1:2">
      <c r="A324" s="538" t="s">
        <v>635</v>
      </c>
      <c r="B324" s="550">
        <v>45715</v>
      </c>
    </row>
    <row r="325" spans="1:2">
      <c r="A325" s="538" t="s">
        <v>636</v>
      </c>
      <c r="B325" s="550">
        <v>45716</v>
      </c>
    </row>
    <row r="326" spans="1:2">
      <c r="A326" s="538" t="s">
        <v>637</v>
      </c>
      <c r="B326" s="550">
        <v>45717</v>
      </c>
    </row>
    <row r="327" spans="1:2">
      <c r="A327" s="538" t="s">
        <v>638</v>
      </c>
      <c r="B327" s="550">
        <v>45718</v>
      </c>
    </row>
    <row r="328" spans="1:2">
      <c r="A328" s="538" t="s">
        <v>639</v>
      </c>
      <c r="B328" s="550">
        <v>45719</v>
      </c>
    </row>
    <row r="329" spans="1:2">
      <c r="A329" s="538" t="s">
        <v>640</v>
      </c>
      <c r="B329" s="550">
        <v>45720</v>
      </c>
    </row>
    <row r="330" spans="1:2">
      <c r="A330" s="538" t="s">
        <v>641</v>
      </c>
      <c r="B330" s="550">
        <v>45721</v>
      </c>
    </row>
    <row r="331" spans="1:2">
      <c r="A331" s="538" t="s">
        <v>642</v>
      </c>
      <c r="B331" s="550">
        <v>45722</v>
      </c>
    </row>
    <row r="332" spans="1:2">
      <c r="A332" s="538" t="s">
        <v>643</v>
      </c>
      <c r="B332" s="550">
        <v>45723</v>
      </c>
    </row>
    <row r="333" spans="1:2">
      <c r="A333" s="538" t="s">
        <v>644</v>
      </c>
      <c r="B333" s="550">
        <v>45724</v>
      </c>
    </row>
    <row r="334" spans="1:2">
      <c r="A334" s="538" t="s">
        <v>645</v>
      </c>
      <c r="B334" s="550">
        <v>45725</v>
      </c>
    </row>
    <row r="335" spans="1:2">
      <c r="A335" s="538" t="s">
        <v>646</v>
      </c>
      <c r="B335" s="550">
        <v>45726</v>
      </c>
    </row>
    <row r="336" spans="1:2">
      <c r="A336" s="538" t="s">
        <v>647</v>
      </c>
      <c r="B336" s="550">
        <v>45727</v>
      </c>
    </row>
    <row r="337" spans="1:2">
      <c r="A337" s="538" t="s">
        <v>648</v>
      </c>
      <c r="B337" s="550">
        <v>45728</v>
      </c>
    </row>
    <row r="338" spans="1:2">
      <c r="A338" s="538" t="s">
        <v>649</v>
      </c>
      <c r="B338" s="550">
        <v>45729</v>
      </c>
    </row>
    <row r="339" spans="1:2">
      <c r="A339" s="538" t="s">
        <v>650</v>
      </c>
      <c r="B339" s="550">
        <v>45730</v>
      </c>
    </row>
    <row r="340" spans="1:2">
      <c r="A340" s="538" t="s">
        <v>651</v>
      </c>
      <c r="B340" s="550">
        <v>45731</v>
      </c>
    </row>
    <row r="341" spans="1:2">
      <c r="A341" s="538" t="s">
        <v>652</v>
      </c>
      <c r="B341" s="550">
        <v>45732</v>
      </c>
    </row>
    <row r="342" spans="1:2">
      <c r="A342" s="538" t="s">
        <v>653</v>
      </c>
      <c r="B342" s="550">
        <v>45733</v>
      </c>
    </row>
    <row r="343" spans="1:2">
      <c r="A343" s="538" t="s">
        <v>654</v>
      </c>
      <c r="B343" s="550">
        <v>45734</v>
      </c>
    </row>
    <row r="344" spans="1:2">
      <c r="A344" s="538" t="s">
        <v>655</v>
      </c>
      <c r="B344" s="550">
        <v>45735</v>
      </c>
    </row>
    <row r="345" spans="1:2">
      <c r="A345" s="538" t="s">
        <v>656</v>
      </c>
      <c r="B345" s="550">
        <v>45736</v>
      </c>
    </row>
    <row r="346" spans="1:2">
      <c r="A346" s="538" t="s">
        <v>657</v>
      </c>
      <c r="B346" s="550">
        <v>45737</v>
      </c>
    </row>
    <row r="347" spans="1:2">
      <c r="A347" s="538" t="s">
        <v>658</v>
      </c>
      <c r="B347" s="550">
        <v>45738</v>
      </c>
    </row>
    <row r="348" spans="1:2">
      <c r="A348" s="538" t="s">
        <v>659</v>
      </c>
      <c r="B348" s="550">
        <v>45739</v>
      </c>
    </row>
    <row r="349" spans="1:2">
      <c r="A349" s="538" t="s">
        <v>660</v>
      </c>
      <c r="B349" s="550">
        <v>45740</v>
      </c>
    </row>
    <row r="350" spans="1:2">
      <c r="A350" s="538" t="s">
        <v>661</v>
      </c>
      <c r="B350" s="550">
        <v>45741</v>
      </c>
    </row>
    <row r="351" spans="1:2">
      <c r="A351" s="538" t="s">
        <v>662</v>
      </c>
      <c r="B351" s="550">
        <v>45742</v>
      </c>
    </row>
    <row r="352" spans="1:2">
      <c r="A352" s="538" t="s">
        <v>663</v>
      </c>
      <c r="B352" s="550">
        <v>45743</v>
      </c>
    </row>
    <row r="353" spans="1:2">
      <c r="A353" s="538" t="s">
        <v>664</v>
      </c>
      <c r="B353" s="550">
        <v>45744</v>
      </c>
    </row>
    <row r="354" spans="1:2">
      <c r="A354" s="538" t="s">
        <v>665</v>
      </c>
      <c r="B354" s="550">
        <v>45745</v>
      </c>
    </row>
    <row r="355" spans="1:2">
      <c r="A355" s="538" t="s">
        <v>666</v>
      </c>
      <c r="B355" s="550">
        <v>45746</v>
      </c>
    </row>
    <row r="356" spans="1:2">
      <c r="A356" s="538" t="s">
        <v>667</v>
      </c>
      <c r="B356" s="550">
        <v>45747</v>
      </c>
    </row>
    <row r="357" spans="1:2">
      <c r="A357" s="538" t="s">
        <v>668</v>
      </c>
      <c r="B357" s="550">
        <v>45748</v>
      </c>
    </row>
    <row r="358" spans="1:2">
      <c r="A358" s="538" t="s">
        <v>669</v>
      </c>
      <c r="B358" s="550">
        <v>45749</v>
      </c>
    </row>
    <row r="359" spans="1:2">
      <c r="A359" s="538" t="s">
        <v>670</v>
      </c>
      <c r="B359" s="550">
        <v>45750</v>
      </c>
    </row>
    <row r="360" spans="1:2">
      <c r="A360" s="538" t="s">
        <v>671</v>
      </c>
      <c r="B360" s="550">
        <v>45751</v>
      </c>
    </row>
    <row r="361" spans="1:2">
      <c r="A361" s="538" t="s">
        <v>672</v>
      </c>
      <c r="B361" s="550">
        <v>45752</v>
      </c>
    </row>
    <row r="362" spans="1:2">
      <c r="A362" s="538" t="s">
        <v>673</v>
      </c>
      <c r="B362" s="550">
        <v>45753</v>
      </c>
    </row>
    <row r="363" spans="1:2">
      <c r="A363" s="538" t="s">
        <v>674</v>
      </c>
      <c r="B363" s="550">
        <v>45754</v>
      </c>
    </row>
    <row r="364" spans="1:2">
      <c r="A364" s="538" t="s">
        <v>675</v>
      </c>
      <c r="B364" s="550">
        <v>45755</v>
      </c>
    </row>
    <row r="365" spans="1:2">
      <c r="A365" s="538" t="s">
        <v>676</v>
      </c>
      <c r="B365" s="550">
        <v>45756</v>
      </c>
    </row>
    <row r="366" spans="1:2">
      <c r="A366" s="538" t="s">
        <v>677</v>
      </c>
      <c r="B366" s="550">
        <v>45757</v>
      </c>
    </row>
    <row r="367" spans="1:2">
      <c r="A367" s="538" t="s">
        <v>678</v>
      </c>
      <c r="B367" s="550">
        <v>45758</v>
      </c>
    </row>
    <row r="368" spans="1:2">
      <c r="A368" s="538" t="s">
        <v>679</v>
      </c>
      <c r="B368" s="550">
        <v>45759</v>
      </c>
    </row>
    <row r="369" spans="1:2">
      <c r="A369" s="538" t="s">
        <v>680</v>
      </c>
      <c r="B369" s="550">
        <v>45760</v>
      </c>
    </row>
    <row r="370" spans="1:2">
      <c r="A370" s="538" t="s">
        <v>681</v>
      </c>
      <c r="B370" s="550">
        <v>45761</v>
      </c>
    </row>
    <row r="371" spans="1:2">
      <c r="A371" s="538" t="s">
        <v>682</v>
      </c>
      <c r="B371" s="550">
        <v>45762</v>
      </c>
    </row>
    <row r="372" spans="1:2">
      <c r="A372" s="538" t="s">
        <v>683</v>
      </c>
      <c r="B372" s="550">
        <v>45763</v>
      </c>
    </row>
    <row r="373" spans="1:2">
      <c r="A373" s="538" t="s">
        <v>684</v>
      </c>
      <c r="B373" s="550">
        <v>45764</v>
      </c>
    </row>
    <row r="374" spans="1:2">
      <c r="A374" s="538" t="s">
        <v>685</v>
      </c>
      <c r="B374" s="550">
        <v>45765</v>
      </c>
    </row>
    <row r="375" spans="1:2">
      <c r="A375" s="538" t="s">
        <v>686</v>
      </c>
      <c r="B375" s="550">
        <v>45766</v>
      </c>
    </row>
    <row r="376" spans="1:2">
      <c r="A376" s="538" t="s">
        <v>687</v>
      </c>
      <c r="B376" s="550">
        <v>45767</v>
      </c>
    </row>
    <row r="377" spans="1:2">
      <c r="A377" s="538" t="s">
        <v>688</v>
      </c>
      <c r="B377" s="550">
        <v>45768</v>
      </c>
    </row>
    <row r="378" spans="1:2">
      <c r="A378" s="538" t="s">
        <v>689</v>
      </c>
      <c r="B378" s="550">
        <v>45769</v>
      </c>
    </row>
    <row r="379" spans="1:2">
      <c r="A379" s="538" t="s">
        <v>690</v>
      </c>
      <c r="B379" s="550">
        <v>45770</v>
      </c>
    </row>
    <row r="380" spans="1:2">
      <c r="A380" s="538" t="s">
        <v>691</v>
      </c>
      <c r="B380" s="550">
        <v>45771</v>
      </c>
    </row>
    <row r="381" spans="1:2">
      <c r="A381" s="538" t="s">
        <v>692</v>
      </c>
      <c r="B381" s="550">
        <v>45772</v>
      </c>
    </row>
    <row r="382" spans="1:2">
      <c r="A382" s="538" t="s">
        <v>693</v>
      </c>
      <c r="B382" s="550">
        <v>45773</v>
      </c>
    </row>
    <row r="383" spans="1:2">
      <c r="A383" s="538" t="s">
        <v>694</v>
      </c>
      <c r="B383" s="550">
        <v>45774</v>
      </c>
    </row>
    <row r="384" spans="1:2">
      <c r="A384" s="538" t="s">
        <v>695</v>
      </c>
      <c r="B384" s="550">
        <v>45775</v>
      </c>
    </row>
    <row r="385" spans="1:2">
      <c r="A385" s="538" t="s">
        <v>696</v>
      </c>
      <c r="B385" s="550">
        <v>45776</v>
      </c>
    </row>
    <row r="386" spans="1:2">
      <c r="A386" s="538" t="s">
        <v>697</v>
      </c>
      <c r="B386" s="550">
        <v>45777</v>
      </c>
    </row>
    <row r="387" spans="1:2">
      <c r="A387" s="538" t="s">
        <v>698</v>
      </c>
      <c r="B387" s="550">
        <v>45778</v>
      </c>
    </row>
    <row r="388" spans="1:2">
      <c r="A388" s="538" t="s">
        <v>699</v>
      </c>
      <c r="B388" s="550">
        <v>45779</v>
      </c>
    </row>
    <row r="389" spans="1:2">
      <c r="A389" s="538" t="s">
        <v>700</v>
      </c>
      <c r="B389" s="550">
        <v>45780</v>
      </c>
    </row>
    <row r="390" spans="1:2">
      <c r="A390" s="538" t="s">
        <v>701</v>
      </c>
      <c r="B390" s="550">
        <v>45781</v>
      </c>
    </row>
    <row r="391" spans="1:2">
      <c r="A391" s="538" t="s">
        <v>702</v>
      </c>
      <c r="B391" s="550">
        <v>45782</v>
      </c>
    </row>
    <row r="392" spans="1:2">
      <c r="A392" s="538" t="s">
        <v>703</v>
      </c>
      <c r="B392" s="550">
        <v>45783</v>
      </c>
    </row>
    <row r="393" spans="1:2">
      <c r="A393" s="538" t="s">
        <v>704</v>
      </c>
      <c r="B393" s="550">
        <v>45784</v>
      </c>
    </row>
    <row r="394" spans="1:2">
      <c r="A394" s="538" t="s">
        <v>705</v>
      </c>
      <c r="B394" s="550">
        <v>45785</v>
      </c>
    </row>
    <row r="395" spans="1:2">
      <c r="A395" s="538" t="s">
        <v>706</v>
      </c>
      <c r="B395" s="550">
        <v>45786</v>
      </c>
    </row>
    <row r="396" spans="1:2">
      <c r="A396" s="538" t="s">
        <v>707</v>
      </c>
      <c r="B396" s="550">
        <v>45787</v>
      </c>
    </row>
    <row r="397" spans="1:2">
      <c r="A397" s="538" t="s">
        <v>708</v>
      </c>
      <c r="B397" s="550">
        <v>45788</v>
      </c>
    </row>
    <row r="398" spans="1:2">
      <c r="A398" s="538" t="s">
        <v>709</v>
      </c>
      <c r="B398" s="550">
        <v>45789</v>
      </c>
    </row>
    <row r="399" spans="1:2">
      <c r="A399" s="538" t="s">
        <v>710</v>
      </c>
      <c r="B399" s="550">
        <v>45790</v>
      </c>
    </row>
    <row r="400" spans="1:2">
      <c r="A400" s="538" t="s">
        <v>711</v>
      </c>
      <c r="B400" s="550">
        <v>45791</v>
      </c>
    </row>
    <row r="401" spans="1:2">
      <c r="A401" s="538" t="s">
        <v>712</v>
      </c>
      <c r="B401" s="550">
        <v>45792</v>
      </c>
    </row>
    <row r="402" spans="1:2">
      <c r="A402" s="538" t="s">
        <v>713</v>
      </c>
      <c r="B402" s="550">
        <v>45793</v>
      </c>
    </row>
    <row r="403" spans="1:2">
      <c r="A403" s="538" t="s">
        <v>714</v>
      </c>
      <c r="B403" s="550">
        <v>45794</v>
      </c>
    </row>
    <row r="404" spans="1:2">
      <c r="A404" s="538" t="s">
        <v>715</v>
      </c>
      <c r="B404" s="550">
        <v>45795</v>
      </c>
    </row>
    <row r="405" spans="1:2">
      <c r="A405" s="538" t="s">
        <v>716</v>
      </c>
      <c r="B405" s="550">
        <v>45796</v>
      </c>
    </row>
    <row r="406" spans="1:2">
      <c r="A406" s="538" t="s">
        <v>717</v>
      </c>
      <c r="B406" s="550">
        <v>45797</v>
      </c>
    </row>
    <row r="407" spans="1:2">
      <c r="A407" s="538" t="s">
        <v>718</v>
      </c>
      <c r="B407" s="550">
        <v>45798</v>
      </c>
    </row>
    <row r="408" spans="1:2">
      <c r="A408" s="538" t="s">
        <v>719</v>
      </c>
      <c r="B408" s="550">
        <v>45799</v>
      </c>
    </row>
    <row r="409" spans="1:2">
      <c r="A409" s="538" t="s">
        <v>720</v>
      </c>
      <c r="B409" s="550">
        <v>45800</v>
      </c>
    </row>
    <row r="410" spans="1:2">
      <c r="A410" s="538" t="s">
        <v>721</v>
      </c>
      <c r="B410" s="550">
        <v>45801</v>
      </c>
    </row>
    <row r="411" spans="1:2">
      <c r="A411" s="538" t="s">
        <v>722</v>
      </c>
      <c r="B411" s="550">
        <v>45802</v>
      </c>
    </row>
    <row r="412" spans="1:2">
      <c r="A412" s="538" t="s">
        <v>723</v>
      </c>
      <c r="B412" s="550">
        <v>45803</v>
      </c>
    </row>
    <row r="413" spans="1:2">
      <c r="A413" s="538" t="s">
        <v>724</v>
      </c>
      <c r="B413" s="550">
        <v>45804</v>
      </c>
    </row>
    <row r="414" spans="1:2">
      <c r="A414" s="538" t="s">
        <v>725</v>
      </c>
      <c r="B414" s="550">
        <v>45805</v>
      </c>
    </row>
    <row r="415" spans="1:2">
      <c r="A415" s="538" t="s">
        <v>726</v>
      </c>
      <c r="B415" s="550">
        <v>45806</v>
      </c>
    </row>
    <row r="416" spans="1:2">
      <c r="A416" s="538" t="s">
        <v>727</v>
      </c>
      <c r="B416" s="550">
        <v>45807</v>
      </c>
    </row>
    <row r="417" spans="1:2">
      <c r="A417" s="538" t="s">
        <v>728</v>
      </c>
      <c r="B417" s="550">
        <v>45808</v>
      </c>
    </row>
    <row r="418" spans="1:2">
      <c r="A418" s="538" t="s">
        <v>729</v>
      </c>
      <c r="B418" s="550">
        <v>45809</v>
      </c>
    </row>
    <row r="419" spans="1:2">
      <c r="A419" s="538" t="s">
        <v>730</v>
      </c>
      <c r="B419" s="550">
        <v>45810</v>
      </c>
    </row>
    <row r="420" spans="1:2">
      <c r="A420" s="538" t="s">
        <v>731</v>
      </c>
      <c r="B420" s="550">
        <v>45811</v>
      </c>
    </row>
    <row r="421" spans="1:2">
      <c r="A421" s="538" t="s">
        <v>732</v>
      </c>
      <c r="B421" s="550">
        <v>45812</v>
      </c>
    </row>
    <row r="422" spans="1:2">
      <c r="A422" s="538" t="s">
        <v>733</v>
      </c>
      <c r="B422" s="550">
        <v>45813</v>
      </c>
    </row>
    <row r="423" spans="1:2">
      <c r="A423" s="538" t="s">
        <v>734</v>
      </c>
      <c r="B423" s="550">
        <v>45814</v>
      </c>
    </row>
    <row r="424" spans="1:2">
      <c r="A424" s="538" t="s">
        <v>735</v>
      </c>
      <c r="B424" s="550">
        <v>45815</v>
      </c>
    </row>
    <row r="425" spans="1:2">
      <c r="A425" s="538" t="s">
        <v>736</v>
      </c>
      <c r="B425" s="550">
        <v>45816</v>
      </c>
    </row>
    <row r="426" spans="1:2">
      <c r="A426" s="538" t="s">
        <v>737</v>
      </c>
      <c r="B426" s="550">
        <v>45817</v>
      </c>
    </row>
    <row r="427" spans="1:2">
      <c r="A427" s="538" t="s">
        <v>738</v>
      </c>
      <c r="B427" s="550">
        <v>45818</v>
      </c>
    </row>
    <row r="428" spans="1:2">
      <c r="A428" s="538" t="s">
        <v>739</v>
      </c>
      <c r="B428" s="550">
        <v>45819</v>
      </c>
    </row>
    <row r="429" spans="1:2">
      <c r="A429" s="538" t="s">
        <v>740</v>
      </c>
      <c r="B429" s="550">
        <v>45820</v>
      </c>
    </row>
    <row r="430" spans="1:2">
      <c r="A430" s="538" t="s">
        <v>741</v>
      </c>
      <c r="B430" s="550">
        <v>45821</v>
      </c>
    </row>
    <row r="431" spans="1:2">
      <c r="A431" s="538" t="s">
        <v>742</v>
      </c>
      <c r="B431" s="550">
        <v>45822</v>
      </c>
    </row>
    <row r="432" spans="1:2">
      <c r="A432" s="538" t="s">
        <v>743</v>
      </c>
      <c r="B432" s="550">
        <v>45823</v>
      </c>
    </row>
    <row r="433" spans="1:2">
      <c r="A433" s="538" t="s">
        <v>744</v>
      </c>
      <c r="B433" s="550">
        <v>45824</v>
      </c>
    </row>
    <row r="434" spans="1:2">
      <c r="A434" s="538" t="s">
        <v>745</v>
      </c>
      <c r="B434" s="550">
        <v>45825</v>
      </c>
    </row>
    <row r="435" spans="1:2">
      <c r="A435" s="538" t="s">
        <v>746</v>
      </c>
      <c r="B435" s="550">
        <v>45826</v>
      </c>
    </row>
    <row r="436" spans="1:2">
      <c r="A436" s="538" t="s">
        <v>747</v>
      </c>
      <c r="B436" s="550">
        <v>45827</v>
      </c>
    </row>
    <row r="437" spans="1:2">
      <c r="A437" s="538" t="s">
        <v>748</v>
      </c>
      <c r="B437" s="550">
        <v>45828</v>
      </c>
    </row>
    <row r="438" spans="1:2">
      <c r="A438" s="538" t="s">
        <v>749</v>
      </c>
      <c r="B438" s="550">
        <v>45829</v>
      </c>
    </row>
    <row r="439" spans="1:2">
      <c r="A439" s="538" t="s">
        <v>750</v>
      </c>
      <c r="B439" s="550">
        <v>45830</v>
      </c>
    </row>
    <row r="440" spans="1:2">
      <c r="A440" s="538" t="s">
        <v>751</v>
      </c>
      <c r="B440" s="550">
        <v>45831</v>
      </c>
    </row>
    <row r="441" spans="1:2">
      <c r="A441" s="538" t="s">
        <v>752</v>
      </c>
      <c r="B441" s="550">
        <v>45832</v>
      </c>
    </row>
    <row r="442" spans="1:2">
      <c r="A442" s="538" t="s">
        <v>753</v>
      </c>
      <c r="B442" s="550">
        <v>45833</v>
      </c>
    </row>
    <row r="443" spans="1:2">
      <c r="A443" s="538" t="s">
        <v>754</v>
      </c>
      <c r="B443" s="550">
        <v>45834</v>
      </c>
    </row>
    <row r="444" spans="1:2">
      <c r="A444" s="538" t="s">
        <v>755</v>
      </c>
      <c r="B444" s="550">
        <v>45835</v>
      </c>
    </row>
    <row r="445" spans="1:2">
      <c r="A445" s="538" t="s">
        <v>756</v>
      </c>
      <c r="B445" s="550">
        <v>45836</v>
      </c>
    </row>
    <row r="446" spans="1:2">
      <c r="A446" s="538" t="s">
        <v>757</v>
      </c>
      <c r="B446" s="550">
        <v>45837</v>
      </c>
    </row>
    <row r="447" spans="1:2">
      <c r="A447" s="538" t="s">
        <v>758</v>
      </c>
      <c r="B447" s="550">
        <v>45838</v>
      </c>
    </row>
    <row r="448" spans="1:2">
      <c r="A448" s="538" t="s">
        <v>759</v>
      </c>
      <c r="B448" s="550">
        <v>45839</v>
      </c>
    </row>
    <row r="449" spans="1:2">
      <c r="A449" s="538" t="s">
        <v>760</v>
      </c>
      <c r="B449" s="550">
        <v>45840</v>
      </c>
    </row>
    <row r="450" spans="1:2">
      <c r="A450" s="538" t="s">
        <v>761</v>
      </c>
      <c r="B450" s="550">
        <v>45841</v>
      </c>
    </row>
    <row r="451" spans="1:2">
      <c r="A451" s="538" t="s">
        <v>762</v>
      </c>
      <c r="B451" s="550">
        <v>45842</v>
      </c>
    </row>
    <row r="452" spans="1:2">
      <c r="A452" s="538" t="s">
        <v>763</v>
      </c>
      <c r="B452" s="550">
        <v>45843</v>
      </c>
    </row>
    <row r="453" spans="1:2">
      <c r="A453" s="538" t="s">
        <v>764</v>
      </c>
      <c r="B453" s="550">
        <v>45844</v>
      </c>
    </row>
    <row r="454" spans="1:2">
      <c r="A454" s="538" t="s">
        <v>765</v>
      </c>
      <c r="B454" s="550">
        <v>45845</v>
      </c>
    </row>
    <row r="455" spans="1:2">
      <c r="A455" s="538" t="s">
        <v>766</v>
      </c>
      <c r="B455" s="550">
        <v>45846</v>
      </c>
    </row>
    <row r="456" spans="1:2">
      <c r="A456" s="538" t="s">
        <v>767</v>
      </c>
      <c r="B456" s="550">
        <v>45847</v>
      </c>
    </row>
    <row r="457" spans="1:2">
      <c r="A457" s="538" t="s">
        <v>768</v>
      </c>
      <c r="B457" s="550">
        <v>45848</v>
      </c>
    </row>
    <row r="458" spans="1:2">
      <c r="A458" s="538" t="s">
        <v>769</v>
      </c>
      <c r="B458" s="550">
        <v>45849</v>
      </c>
    </row>
    <row r="459" spans="1:2">
      <c r="A459" s="538" t="s">
        <v>770</v>
      </c>
      <c r="B459" s="550">
        <v>45850</v>
      </c>
    </row>
    <row r="460" spans="1:2">
      <c r="A460" s="538" t="s">
        <v>771</v>
      </c>
      <c r="B460" s="550">
        <v>45851</v>
      </c>
    </row>
    <row r="461" spans="1:2">
      <c r="A461" s="538" t="s">
        <v>772</v>
      </c>
      <c r="B461" s="550">
        <v>45852</v>
      </c>
    </row>
    <row r="462" spans="1:2">
      <c r="A462" s="538" t="s">
        <v>773</v>
      </c>
      <c r="B462" s="550">
        <v>45853</v>
      </c>
    </row>
    <row r="463" spans="1:2">
      <c r="A463" s="538" t="s">
        <v>774</v>
      </c>
      <c r="B463" s="550">
        <v>45854</v>
      </c>
    </row>
    <row r="464" spans="1:2">
      <c r="A464" s="538" t="s">
        <v>775</v>
      </c>
      <c r="B464" s="550">
        <v>45855</v>
      </c>
    </row>
    <row r="465" spans="1:2">
      <c r="A465" s="538" t="s">
        <v>776</v>
      </c>
      <c r="B465" s="550">
        <v>45856</v>
      </c>
    </row>
    <row r="466" spans="1:2">
      <c r="A466" s="538" t="s">
        <v>777</v>
      </c>
      <c r="B466" s="550">
        <v>45857</v>
      </c>
    </row>
    <row r="467" spans="1:2">
      <c r="A467" s="538" t="s">
        <v>778</v>
      </c>
      <c r="B467" s="550">
        <v>45858</v>
      </c>
    </row>
    <row r="468" spans="1:2">
      <c r="A468" s="538" t="s">
        <v>779</v>
      </c>
      <c r="B468" s="550">
        <v>45859</v>
      </c>
    </row>
    <row r="469" spans="1:2">
      <c r="A469" s="538" t="s">
        <v>780</v>
      </c>
      <c r="B469" s="550">
        <v>45860</v>
      </c>
    </row>
    <row r="470" spans="1:2">
      <c r="A470" s="538" t="s">
        <v>781</v>
      </c>
      <c r="B470" s="550">
        <v>45861</v>
      </c>
    </row>
    <row r="471" spans="1:2">
      <c r="A471" s="538" t="s">
        <v>782</v>
      </c>
      <c r="B471" s="550">
        <v>45862</v>
      </c>
    </row>
    <row r="472" spans="1:2">
      <c r="A472" s="538" t="s">
        <v>783</v>
      </c>
      <c r="B472" s="550">
        <v>45863</v>
      </c>
    </row>
    <row r="473" spans="1:2">
      <c r="A473" s="538" t="s">
        <v>784</v>
      </c>
      <c r="B473" s="550">
        <v>45864</v>
      </c>
    </row>
    <row r="474" spans="1:2">
      <c r="A474" s="538" t="s">
        <v>785</v>
      </c>
      <c r="B474" s="550">
        <v>45865</v>
      </c>
    </row>
    <row r="475" spans="1:2">
      <c r="A475" s="538" t="s">
        <v>786</v>
      </c>
      <c r="B475" s="550">
        <v>45866</v>
      </c>
    </row>
    <row r="476" spans="1:2">
      <c r="A476" s="538" t="s">
        <v>787</v>
      </c>
      <c r="B476" s="550">
        <v>45867</v>
      </c>
    </row>
    <row r="477" spans="1:2">
      <c r="A477" s="538" t="s">
        <v>788</v>
      </c>
      <c r="B477" s="550">
        <v>45868</v>
      </c>
    </row>
    <row r="478" spans="1:2">
      <c r="A478" s="538" t="s">
        <v>789</v>
      </c>
      <c r="B478" s="550">
        <v>45869</v>
      </c>
    </row>
    <row r="479" spans="1:2">
      <c r="A479" s="538" t="s">
        <v>790</v>
      </c>
      <c r="B479" s="550">
        <v>45870</v>
      </c>
    </row>
    <row r="480" spans="1:2">
      <c r="A480" s="538" t="s">
        <v>791</v>
      </c>
      <c r="B480" s="550">
        <v>45871</v>
      </c>
    </row>
    <row r="481" spans="1:2">
      <c r="A481" s="538" t="s">
        <v>792</v>
      </c>
      <c r="B481" s="550">
        <v>45872</v>
      </c>
    </row>
    <row r="482" spans="1:2">
      <c r="A482" s="538" t="s">
        <v>793</v>
      </c>
      <c r="B482" s="550">
        <v>45873</v>
      </c>
    </row>
    <row r="483" spans="1:2">
      <c r="A483" s="538" t="s">
        <v>794</v>
      </c>
      <c r="B483" s="550">
        <v>45874</v>
      </c>
    </row>
    <row r="484" spans="1:2">
      <c r="A484" s="538" t="s">
        <v>795</v>
      </c>
      <c r="B484" s="550">
        <v>45875</v>
      </c>
    </row>
    <row r="485" spans="1:2">
      <c r="A485" s="538" t="s">
        <v>796</v>
      </c>
      <c r="B485" s="550">
        <v>45876</v>
      </c>
    </row>
    <row r="486" spans="1:2">
      <c r="A486" s="538" t="s">
        <v>797</v>
      </c>
      <c r="B486" s="550">
        <v>45877</v>
      </c>
    </row>
    <row r="487" spans="1:2">
      <c r="A487" s="538" t="s">
        <v>798</v>
      </c>
      <c r="B487" s="550">
        <v>45878</v>
      </c>
    </row>
    <row r="488" spans="1:2">
      <c r="A488" s="538" t="s">
        <v>799</v>
      </c>
      <c r="B488" s="550">
        <v>45879</v>
      </c>
    </row>
    <row r="489" spans="1:2">
      <c r="A489" s="538" t="s">
        <v>800</v>
      </c>
      <c r="B489" s="550">
        <v>45880</v>
      </c>
    </row>
    <row r="490" spans="1:2">
      <c r="A490" s="538" t="s">
        <v>801</v>
      </c>
      <c r="B490" s="550">
        <v>45881</v>
      </c>
    </row>
    <row r="491" spans="1:2">
      <c r="A491" s="538" t="s">
        <v>802</v>
      </c>
      <c r="B491" s="550">
        <v>45882</v>
      </c>
    </row>
    <row r="492" spans="1:2">
      <c r="A492" s="538" t="s">
        <v>803</v>
      </c>
      <c r="B492" s="550">
        <v>45883</v>
      </c>
    </row>
    <row r="493" spans="1:2">
      <c r="A493" s="538" t="s">
        <v>804</v>
      </c>
      <c r="B493" s="550">
        <v>45884</v>
      </c>
    </row>
    <row r="494" spans="1:2">
      <c r="A494" s="538" t="s">
        <v>805</v>
      </c>
      <c r="B494" s="550">
        <v>45885</v>
      </c>
    </row>
    <row r="495" spans="1:2">
      <c r="A495" s="538" t="s">
        <v>806</v>
      </c>
      <c r="B495" s="550">
        <v>45886</v>
      </c>
    </row>
    <row r="496" spans="1:2">
      <c r="A496" s="538" t="s">
        <v>807</v>
      </c>
      <c r="B496" s="550">
        <v>45887</v>
      </c>
    </row>
    <row r="497" spans="1:2">
      <c r="A497" s="538" t="s">
        <v>808</v>
      </c>
      <c r="B497" s="550">
        <v>45888</v>
      </c>
    </row>
    <row r="498" spans="1:2">
      <c r="A498" s="538" t="s">
        <v>809</v>
      </c>
      <c r="B498" s="550">
        <v>45889</v>
      </c>
    </row>
    <row r="499" spans="1:2">
      <c r="A499" s="538" t="s">
        <v>810</v>
      </c>
      <c r="B499" s="550">
        <v>45890</v>
      </c>
    </row>
    <row r="500" spans="1:2">
      <c r="A500" s="538" t="s">
        <v>811</v>
      </c>
      <c r="B500" s="550">
        <v>45891</v>
      </c>
    </row>
    <row r="501" spans="1:2">
      <c r="A501" s="538" t="s">
        <v>812</v>
      </c>
      <c r="B501" s="550">
        <v>45892</v>
      </c>
    </row>
    <row r="502" spans="1:2">
      <c r="A502" s="538" t="s">
        <v>813</v>
      </c>
      <c r="B502" s="550">
        <v>45893</v>
      </c>
    </row>
    <row r="503" spans="1:2">
      <c r="A503" s="538" t="s">
        <v>814</v>
      </c>
      <c r="B503" s="550">
        <v>45894</v>
      </c>
    </row>
    <row r="504" spans="1:2">
      <c r="A504" s="538" t="s">
        <v>815</v>
      </c>
      <c r="B504" s="550">
        <v>45895</v>
      </c>
    </row>
    <row r="505" spans="1:2">
      <c r="A505" s="538" t="s">
        <v>816</v>
      </c>
      <c r="B505" s="550">
        <v>45896</v>
      </c>
    </row>
    <row r="506" spans="1:2">
      <c r="A506" s="538" t="s">
        <v>817</v>
      </c>
      <c r="B506" s="550">
        <v>45897</v>
      </c>
    </row>
    <row r="507" spans="1:2">
      <c r="A507" s="538" t="s">
        <v>818</v>
      </c>
      <c r="B507" s="550">
        <v>45898</v>
      </c>
    </row>
    <row r="508" spans="1:2">
      <c r="A508" s="538" t="s">
        <v>819</v>
      </c>
      <c r="B508" s="550">
        <v>45899</v>
      </c>
    </row>
    <row r="509" spans="1:2">
      <c r="A509" s="538" t="s">
        <v>820</v>
      </c>
      <c r="B509" s="550">
        <v>45900</v>
      </c>
    </row>
    <row r="510" spans="1:2">
      <c r="A510" s="538" t="s">
        <v>821</v>
      </c>
      <c r="B510" s="550">
        <v>45901</v>
      </c>
    </row>
    <row r="511" spans="1:2">
      <c r="A511" s="538" t="s">
        <v>822</v>
      </c>
      <c r="B511" s="550">
        <v>45902</v>
      </c>
    </row>
    <row r="512" spans="1:2">
      <c r="A512" s="538" t="s">
        <v>823</v>
      </c>
      <c r="B512" s="550">
        <v>45903</v>
      </c>
    </row>
    <row r="513" spans="1:2">
      <c r="A513" s="538" t="s">
        <v>824</v>
      </c>
      <c r="B513" s="550">
        <v>45904</v>
      </c>
    </row>
    <row r="514" spans="1:2">
      <c r="A514" s="538" t="s">
        <v>825</v>
      </c>
      <c r="B514" s="550">
        <v>45905</v>
      </c>
    </row>
    <row r="515" spans="1:2">
      <c r="A515" s="538" t="s">
        <v>826</v>
      </c>
      <c r="B515" s="550">
        <v>45906</v>
      </c>
    </row>
    <row r="516" spans="1:2">
      <c r="A516" s="538" t="s">
        <v>827</v>
      </c>
      <c r="B516" s="550">
        <v>45907</v>
      </c>
    </row>
    <row r="517" spans="1:2">
      <c r="A517" s="538" t="s">
        <v>828</v>
      </c>
      <c r="B517" s="550">
        <v>45908</v>
      </c>
    </row>
    <row r="518" spans="1:2">
      <c r="A518" s="538" t="s">
        <v>829</v>
      </c>
      <c r="B518" s="550">
        <v>45909</v>
      </c>
    </row>
    <row r="519" spans="1:2">
      <c r="A519" s="538" t="s">
        <v>830</v>
      </c>
      <c r="B519" s="550">
        <v>45910</v>
      </c>
    </row>
    <row r="520" spans="1:2">
      <c r="A520" s="538" t="s">
        <v>831</v>
      </c>
      <c r="B520" s="550">
        <v>45911</v>
      </c>
    </row>
    <row r="521" spans="1:2">
      <c r="A521" s="538" t="s">
        <v>832</v>
      </c>
      <c r="B521" s="550">
        <v>45912</v>
      </c>
    </row>
    <row r="522" spans="1:2">
      <c r="A522" s="538" t="s">
        <v>833</v>
      </c>
      <c r="B522" s="550">
        <v>45913</v>
      </c>
    </row>
    <row r="523" spans="1:2">
      <c r="A523" s="538" t="s">
        <v>834</v>
      </c>
      <c r="B523" s="550">
        <v>45914</v>
      </c>
    </row>
    <row r="524" spans="1:2">
      <c r="A524" s="538" t="s">
        <v>835</v>
      </c>
      <c r="B524" s="550">
        <v>45915</v>
      </c>
    </row>
    <row r="525" spans="1:2">
      <c r="A525" s="538" t="s">
        <v>836</v>
      </c>
      <c r="B525" s="550">
        <v>45916</v>
      </c>
    </row>
    <row r="526" spans="1:2">
      <c r="A526" s="538" t="s">
        <v>837</v>
      </c>
      <c r="B526" s="550">
        <v>45917</v>
      </c>
    </row>
    <row r="527" spans="1:2">
      <c r="A527" s="538" t="s">
        <v>838</v>
      </c>
      <c r="B527" s="550">
        <v>45918</v>
      </c>
    </row>
    <row r="528" spans="1:2">
      <c r="A528" s="538" t="s">
        <v>839</v>
      </c>
      <c r="B528" s="550">
        <v>45919</v>
      </c>
    </row>
    <row r="529" spans="1:2">
      <c r="A529" s="538" t="s">
        <v>840</v>
      </c>
      <c r="B529" s="550">
        <v>45920</v>
      </c>
    </row>
    <row r="530" spans="1:2">
      <c r="A530" s="538" t="s">
        <v>841</v>
      </c>
      <c r="B530" s="550">
        <v>45921</v>
      </c>
    </row>
    <row r="531" spans="1:2">
      <c r="A531" s="538" t="s">
        <v>842</v>
      </c>
      <c r="B531" s="550">
        <v>45922</v>
      </c>
    </row>
    <row r="532" spans="1:2">
      <c r="A532" s="538" t="s">
        <v>843</v>
      </c>
      <c r="B532" s="550">
        <v>45923</v>
      </c>
    </row>
    <row r="533" spans="1:2">
      <c r="A533" s="538" t="s">
        <v>844</v>
      </c>
      <c r="B533" s="550">
        <v>45924</v>
      </c>
    </row>
    <row r="534" spans="1:2">
      <c r="A534" s="538" t="s">
        <v>845</v>
      </c>
      <c r="B534" s="550">
        <v>45925</v>
      </c>
    </row>
    <row r="535" spans="1:2">
      <c r="A535" s="538" t="s">
        <v>846</v>
      </c>
      <c r="B535" s="550">
        <v>45926</v>
      </c>
    </row>
    <row r="536" spans="1:2">
      <c r="A536" s="538" t="s">
        <v>847</v>
      </c>
      <c r="B536" s="550">
        <v>45927</v>
      </c>
    </row>
    <row r="537" spans="1:2">
      <c r="A537" s="538" t="s">
        <v>848</v>
      </c>
      <c r="B537" s="550">
        <v>45928</v>
      </c>
    </row>
    <row r="538" spans="1:2">
      <c r="A538" s="538" t="s">
        <v>849</v>
      </c>
      <c r="B538" s="550">
        <v>45929</v>
      </c>
    </row>
    <row r="539" spans="1:2">
      <c r="A539" s="538" t="s">
        <v>850</v>
      </c>
      <c r="B539" s="550">
        <v>45930</v>
      </c>
    </row>
    <row r="540" spans="1:2">
      <c r="A540" s="538" t="s">
        <v>851</v>
      </c>
      <c r="B540" s="550">
        <v>45931</v>
      </c>
    </row>
    <row r="541" spans="1:2">
      <c r="A541" s="538" t="s">
        <v>852</v>
      </c>
      <c r="B541" s="550">
        <v>45932</v>
      </c>
    </row>
    <row r="542" spans="1:2">
      <c r="A542" s="538" t="s">
        <v>853</v>
      </c>
      <c r="B542" s="550">
        <v>45933</v>
      </c>
    </row>
    <row r="543" spans="1:2">
      <c r="A543" s="538" t="s">
        <v>854</v>
      </c>
      <c r="B543" s="550">
        <v>45934</v>
      </c>
    </row>
    <row r="544" spans="1:2">
      <c r="A544" s="538" t="s">
        <v>855</v>
      </c>
      <c r="B544" s="550">
        <v>45935</v>
      </c>
    </row>
    <row r="545" spans="1:2">
      <c r="A545" s="538" t="s">
        <v>856</v>
      </c>
      <c r="B545" s="550">
        <v>45936</v>
      </c>
    </row>
    <row r="546" spans="1:2">
      <c r="A546" s="538" t="s">
        <v>857</v>
      </c>
      <c r="B546" s="550">
        <v>45937</v>
      </c>
    </row>
    <row r="547" spans="1:2">
      <c r="A547" s="538" t="s">
        <v>858</v>
      </c>
      <c r="B547" s="550">
        <v>45938</v>
      </c>
    </row>
    <row r="548" spans="1:2">
      <c r="A548" s="538" t="s">
        <v>859</v>
      </c>
      <c r="B548" s="550">
        <v>45939</v>
      </c>
    </row>
    <row r="549" spans="1:2">
      <c r="A549" s="538" t="s">
        <v>860</v>
      </c>
      <c r="B549" s="550">
        <v>45940</v>
      </c>
    </row>
    <row r="550" spans="1:2">
      <c r="A550" s="538" t="s">
        <v>861</v>
      </c>
      <c r="B550" s="550">
        <v>45941</v>
      </c>
    </row>
    <row r="551" spans="1:2">
      <c r="A551" s="538" t="s">
        <v>862</v>
      </c>
      <c r="B551" s="550">
        <v>45942</v>
      </c>
    </row>
    <row r="552" spans="1:2">
      <c r="A552" s="538" t="s">
        <v>863</v>
      </c>
      <c r="B552" s="550">
        <v>45943</v>
      </c>
    </row>
    <row r="553" spans="1:2">
      <c r="A553" s="538" t="s">
        <v>864</v>
      </c>
      <c r="B553" s="550">
        <v>45944</v>
      </c>
    </row>
    <row r="554" spans="1:2">
      <c r="A554" s="538" t="s">
        <v>865</v>
      </c>
      <c r="B554" s="550">
        <v>45945</v>
      </c>
    </row>
    <row r="555" spans="1:2">
      <c r="A555" s="538" t="s">
        <v>866</v>
      </c>
      <c r="B555" s="550">
        <v>45946</v>
      </c>
    </row>
    <row r="556" spans="1:2">
      <c r="A556" s="538" t="s">
        <v>867</v>
      </c>
      <c r="B556" s="550">
        <v>45947</v>
      </c>
    </row>
    <row r="557" spans="1:2">
      <c r="A557" s="538" t="s">
        <v>868</v>
      </c>
      <c r="B557" s="550">
        <v>45948</v>
      </c>
    </row>
    <row r="558" spans="1:2">
      <c r="A558" s="538" t="s">
        <v>869</v>
      </c>
      <c r="B558" s="550">
        <v>45949</v>
      </c>
    </row>
    <row r="559" spans="1:2">
      <c r="A559" s="538" t="s">
        <v>870</v>
      </c>
      <c r="B559" s="550">
        <v>45950</v>
      </c>
    </row>
    <row r="560" spans="1:2">
      <c r="A560" s="538" t="s">
        <v>871</v>
      </c>
      <c r="B560" s="550">
        <v>45951</v>
      </c>
    </row>
    <row r="561" spans="1:2">
      <c r="A561" s="538" t="s">
        <v>872</v>
      </c>
      <c r="B561" s="550">
        <v>45952</v>
      </c>
    </row>
    <row r="562" spans="1:2">
      <c r="A562" s="538" t="s">
        <v>873</v>
      </c>
      <c r="B562" s="550">
        <v>45953</v>
      </c>
    </row>
    <row r="563" spans="1:2">
      <c r="A563" s="538" t="s">
        <v>874</v>
      </c>
      <c r="B563" s="550">
        <v>45954</v>
      </c>
    </row>
    <row r="564" spans="1:2">
      <c r="A564" s="538" t="s">
        <v>875</v>
      </c>
      <c r="B564" s="550">
        <v>45955</v>
      </c>
    </row>
    <row r="565" spans="1:2">
      <c r="A565" s="538" t="s">
        <v>876</v>
      </c>
      <c r="B565" s="550">
        <v>45956</v>
      </c>
    </row>
    <row r="566" spans="1:2">
      <c r="A566" s="538" t="s">
        <v>877</v>
      </c>
      <c r="B566" s="550">
        <v>45957</v>
      </c>
    </row>
    <row r="567" spans="1:2">
      <c r="A567" s="538" t="s">
        <v>878</v>
      </c>
      <c r="B567" s="550">
        <v>45958</v>
      </c>
    </row>
    <row r="568" spans="1:2">
      <c r="A568" s="538" t="s">
        <v>879</v>
      </c>
      <c r="B568" s="550">
        <v>45959</v>
      </c>
    </row>
    <row r="569" spans="1:2">
      <c r="A569" s="538" t="s">
        <v>880</v>
      </c>
      <c r="B569" s="550">
        <v>45960</v>
      </c>
    </row>
    <row r="570" spans="1:2">
      <c r="A570" s="538" t="s">
        <v>881</v>
      </c>
      <c r="B570" s="550">
        <v>45961</v>
      </c>
    </row>
    <row r="571" spans="1:2">
      <c r="A571" s="538" t="s">
        <v>882</v>
      </c>
      <c r="B571" s="550">
        <v>45962</v>
      </c>
    </row>
    <row r="572" spans="1:2">
      <c r="A572" s="538" t="s">
        <v>883</v>
      </c>
      <c r="B572" s="550">
        <v>45963</v>
      </c>
    </row>
    <row r="573" spans="1:2">
      <c r="A573" s="538" t="s">
        <v>884</v>
      </c>
      <c r="B573" s="550">
        <v>45964</v>
      </c>
    </row>
    <row r="574" spans="1:2">
      <c r="A574" s="538" t="s">
        <v>885</v>
      </c>
      <c r="B574" s="550">
        <v>45965</v>
      </c>
    </row>
    <row r="575" spans="1:2">
      <c r="A575" s="538" t="s">
        <v>886</v>
      </c>
      <c r="B575" s="550">
        <v>45966</v>
      </c>
    </row>
    <row r="576" spans="1:2">
      <c r="A576" s="538" t="s">
        <v>887</v>
      </c>
      <c r="B576" s="550">
        <v>45967</v>
      </c>
    </row>
    <row r="577" spans="1:2">
      <c r="A577" s="538" t="s">
        <v>888</v>
      </c>
      <c r="B577" s="550">
        <v>45968</v>
      </c>
    </row>
    <row r="578" spans="1:2">
      <c r="A578" s="538" t="s">
        <v>889</v>
      </c>
      <c r="B578" s="550">
        <v>45969</v>
      </c>
    </row>
    <row r="579" spans="1:2">
      <c r="A579" s="538" t="s">
        <v>890</v>
      </c>
      <c r="B579" s="550">
        <v>45970</v>
      </c>
    </row>
    <row r="580" spans="1:2">
      <c r="A580" s="538" t="s">
        <v>891</v>
      </c>
      <c r="B580" s="550">
        <v>45971</v>
      </c>
    </row>
    <row r="581" spans="1:2">
      <c r="A581" s="538" t="s">
        <v>892</v>
      </c>
      <c r="B581" s="550">
        <v>45972</v>
      </c>
    </row>
    <row r="582" spans="1:2">
      <c r="A582" s="538" t="s">
        <v>893</v>
      </c>
      <c r="B582" s="550">
        <v>45973</v>
      </c>
    </row>
    <row r="583" spans="1:2">
      <c r="A583" s="538" t="s">
        <v>894</v>
      </c>
      <c r="B583" s="550">
        <v>45974</v>
      </c>
    </row>
    <row r="584" spans="1:2">
      <c r="A584" s="538" t="s">
        <v>895</v>
      </c>
      <c r="B584" s="550">
        <v>45975</v>
      </c>
    </row>
    <row r="585" spans="1:2">
      <c r="A585" s="538" t="s">
        <v>896</v>
      </c>
      <c r="B585" s="550">
        <v>45976</v>
      </c>
    </row>
    <row r="586" spans="1:2">
      <c r="A586" s="538" t="s">
        <v>897</v>
      </c>
      <c r="B586" s="550">
        <v>45977</v>
      </c>
    </row>
    <row r="587" spans="1:2">
      <c r="A587" s="538" t="s">
        <v>898</v>
      </c>
      <c r="B587" s="550">
        <v>45978</v>
      </c>
    </row>
    <row r="588" spans="1:2">
      <c r="A588" s="538" t="s">
        <v>899</v>
      </c>
      <c r="B588" s="550">
        <v>45979</v>
      </c>
    </row>
    <row r="589" spans="1:2">
      <c r="A589" s="538" t="s">
        <v>900</v>
      </c>
      <c r="B589" s="550">
        <v>45980</v>
      </c>
    </row>
    <row r="590" spans="1:2">
      <c r="A590" s="538" t="s">
        <v>901</v>
      </c>
      <c r="B590" s="550">
        <v>45981</v>
      </c>
    </row>
    <row r="591" spans="1:2">
      <c r="A591" s="538" t="s">
        <v>902</v>
      </c>
      <c r="B591" s="550">
        <v>45982</v>
      </c>
    </row>
    <row r="592" spans="1:2">
      <c r="A592" s="538" t="s">
        <v>903</v>
      </c>
      <c r="B592" s="550">
        <v>45983</v>
      </c>
    </row>
    <row r="593" spans="1:2">
      <c r="A593" s="538" t="s">
        <v>904</v>
      </c>
      <c r="B593" s="550">
        <v>45984</v>
      </c>
    </row>
    <row r="594" spans="1:2">
      <c r="A594" s="538" t="s">
        <v>905</v>
      </c>
      <c r="B594" s="550">
        <v>45985</v>
      </c>
    </row>
    <row r="595" spans="1:2">
      <c r="A595" s="538" t="s">
        <v>906</v>
      </c>
      <c r="B595" s="550">
        <v>45986</v>
      </c>
    </row>
    <row r="596" spans="1:2">
      <c r="A596" s="538" t="s">
        <v>907</v>
      </c>
      <c r="B596" s="550">
        <v>45987</v>
      </c>
    </row>
    <row r="597" spans="1:2">
      <c r="A597" s="538" t="s">
        <v>908</v>
      </c>
      <c r="B597" s="550">
        <v>45988</v>
      </c>
    </row>
    <row r="598" spans="1:2">
      <c r="A598" s="538" t="s">
        <v>909</v>
      </c>
      <c r="B598" s="550">
        <v>45989</v>
      </c>
    </row>
    <row r="599" spans="1:2">
      <c r="A599" s="538" t="s">
        <v>910</v>
      </c>
      <c r="B599" s="550">
        <v>45990</v>
      </c>
    </row>
    <row r="600" spans="1:2">
      <c r="A600" s="538" t="s">
        <v>911</v>
      </c>
      <c r="B600" s="550">
        <v>45991</v>
      </c>
    </row>
    <row r="601" spans="1:2">
      <c r="A601" s="538" t="s">
        <v>912</v>
      </c>
      <c r="B601" s="550">
        <v>45992</v>
      </c>
    </row>
    <row r="602" spans="1:2">
      <c r="A602" s="538" t="s">
        <v>913</v>
      </c>
      <c r="B602" s="550">
        <v>45993</v>
      </c>
    </row>
    <row r="603" spans="1:2">
      <c r="A603" s="538" t="s">
        <v>914</v>
      </c>
      <c r="B603" s="550">
        <v>45994</v>
      </c>
    </row>
    <row r="604" spans="1:2">
      <c r="A604" s="538" t="s">
        <v>915</v>
      </c>
      <c r="B604" s="550">
        <v>45995</v>
      </c>
    </row>
    <row r="605" spans="1:2">
      <c r="A605" s="538" t="s">
        <v>916</v>
      </c>
      <c r="B605" s="550">
        <v>45996</v>
      </c>
    </row>
    <row r="606" spans="1:2">
      <c r="A606" s="538" t="s">
        <v>917</v>
      </c>
      <c r="B606" s="550">
        <v>45997</v>
      </c>
    </row>
    <row r="607" spans="1:2">
      <c r="A607" s="538" t="s">
        <v>918</v>
      </c>
      <c r="B607" s="550">
        <v>45998</v>
      </c>
    </row>
    <row r="608" spans="1:2">
      <c r="A608" s="538" t="s">
        <v>919</v>
      </c>
      <c r="B608" s="550">
        <v>45999</v>
      </c>
    </row>
    <row r="609" spans="1:2">
      <c r="A609" s="538" t="s">
        <v>920</v>
      </c>
      <c r="B609" s="550">
        <v>46000</v>
      </c>
    </row>
    <row r="610" spans="1:2">
      <c r="A610" s="538" t="s">
        <v>921</v>
      </c>
      <c r="B610" s="550">
        <v>46001</v>
      </c>
    </row>
    <row r="611" spans="1:2">
      <c r="A611" s="538" t="s">
        <v>922</v>
      </c>
      <c r="B611" s="550">
        <v>46002</v>
      </c>
    </row>
    <row r="612" spans="1:2">
      <c r="A612" s="538" t="s">
        <v>923</v>
      </c>
      <c r="B612" s="550">
        <v>46003</v>
      </c>
    </row>
    <row r="613" spans="1:2">
      <c r="A613" s="538" t="s">
        <v>924</v>
      </c>
      <c r="B613" s="550">
        <v>46004</v>
      </c>
    </row>
    <row r="614" spans="1:2">
      <c r="A614" s="538" t="s">
        <v>925</v>
      </c>
      <c r="B614" s="550">
        <v>46005</v>
      </c>
    </row>
    <row r="615" spans="1:2">
      <c r="A615" s="538" t="s">
        <v>926</v>
      </c>
      <c r="B615" s="550">
        <v>46006</v>
      </c>
    </row>
    <row r="616" spans="1:2">
      <c r="A616" s="538" t="s">
        <v>927</v>
      </c>
      <c r="B616" s="550">
        <v>46007</v>
      </c>
    </row>
    <row r="617" spans="1:2">
      <c r="A617" s="538" t="s">
        <v>928</v>
      </c>
      <c r="B617" s="550">
        <v>46008</v>
      </c>
    </row>
    <row r="618" spans="1:2">
      <c r="A618" s="538" t="s">
        <v>929</v>
      </c>
      <c r="B618" s="550">
        <v>46009</v>
      </c>
    </row>
    <row r="619" spans="1:2">
      <c r="A619" s="538" t="s">
        <v>930</v>
      </c>
      <c r="B619" s="550">
        <v>46010</v>
      </c>
    </row>
    <row r="620" spans="1:2">
      <c r="A620" s="538" t="s">
        <v>931</v>
      </c>
      <c r="B620" s="550">
        <v>46011</v>
      </c>
    </row>
    <row r="621" spans="1:2">
      <c r="A621" s="538" t="s">
        <v>932</v>
      </c>
      <c r="B621" s="550">
        <v>46012</v>
      </c>
    </row>
    <row r="622" spans="1:2">
      <c r="A622" s="538" t="s">
        <v>933</v>
      </c>
      <c r="B622" s="550">
        <v>46013</v>
      </c>
    </row>
    <row r="623" spans="1:2">
      <c r="A623" s="538" t="s">
        <v>934</v>
      </c>
      <c r="B623" s="550">
        <v>46014</v>
      </c>
    </row>
    <row r="624" spans="1:2">
      <c r="A624" s="538" t="s">
        <v>935</v>
      </c>
      <c r="B624" s="550">
        <v>46015</v>
      </c>
    </row>
    <row r="625" spans="1:2">
      <c r="A625" s="538" t="s">
        <v>936</v>
      </c>
      <c r="B625" s="550">
        <v>46016</v>
      </c>
    </row>
    <row r="626" spans="1:2">
      <c r="A626" s="538" t="s">
        <v>937</v>
      </c>
      <c r="B626" s="550">
        <v>46017</v>
      </c>
    </row>
    <row r="627" spans="1:2">
      <c r="A627" s="538" t="s">
        <v>938</v>
      </c>
      <c r="B627" s="550">
        <v>46018</v>
      </c>
    </row>
    <row r="628" spans="1:2">
      <c r="A628" s="538" t="s">
        <v>939</v>
      </c>
      <c r="B628" s="550">
        <v>46019</v>
      </c>
    </row>
    <row r="629" spans="1:2">
      <c r="A629" s="538" t="s">
        <v>940</v>
      </c>
      <c r="B629" s="550">
        <v>46020</v>
      </c>
    </row>
    <row r="630" spans="1:2">
      <c r="A630" s="538" t="s">
        <v>941</v>
      </c>
      <c r="B630" s="550">
        <v>46021</v>
      </c>
    </row>
    <row r="631" spans="1:2">
      <c r="A631" s="538" t="s">
        <v>942</v>
      </c>
      <c r="B631" s="550">
        <v>46022</v>
      </c>
    </row>
    <row r="632" spans="1:2">
      <c r="A632" s="538" t="s">
        <v>943</v>
      </c>
      <c r="B632" s="550">
        <v>46023</v>
      </c>
    </row>
    <row r="633" spans="1:2">
      <c r="A633" s="538" t="s">
        <v>944</v>
      </c>
      <c r="B633" s="550">
        <v>46024</v>
      </c>
    </row>
    <row r="634" spans="1:2">
      <c r="A634" s="538" t="s">
        <v>945</v>
      </c>
      <c r="B634" s="550">
        <v>46025</v>
      </c>
    </row>
    <row r="635" spans="1:2">
      <c r="A635" s="538" t="s">
        <v>946</v>
      </c>
      <c r="B635" s="550">
        <v>46026</v>
      </c>
    </row>
    <row r="636" spans="1:2">
      <c r="A636" s="538" t="s">
        <v>947</v>
      </c>
      <c r="B636" s="550">
        <v>46027</v>
      </c>
    </row>
    <row r="637" spans="1:2">
      <c r="A637" s="538" t="s">
        <v>948</v>
      </c>
      <c r="B637" s="550">
        <v>46028</v>
      </c>
    </row>
    <row r="638" spans="1:2">
      <c r="A638" s="538" t="s">
        <v>949</v>
      </c>
      <c r="B638" s="550">
        <v>46029</v>
      </c>
    </row>
    <row r="639" spans="1:2">
      <c r="A639" s="538" t="s">
        <v>950</v>
      </c>
      <c r="B639" s="550">
        <v>46030</v>
      </c>
    </row>
    <row r="640" spans="1:2">
      <c r="A640" s="538" t="s">
        <v>951</v>
      </c>
      <c r="B640" s="550">
        <v>46031</v>
      </c>
    </row>
    <row r="641" spans="1:2">
      <c r="A641" s="538" t="s">
        <v>952</v>
      </c>
      <c r="B641" s="550">
        <v>46032</v>
      </c>
    </row>
    <row r="642" spans="1:2">
      <c r="A642" s="538" t="s">
        <v>953</v>
      </c>
      <c r="B642" s="550">
        <v>46033</v>
      </c>
    </row>
    <row r="643" spans="1:2">
      <c r="A643" s="538" t="s">
        <v>954</v>
      </c>
      <c r="B643" s="550">
        <v>46034</v>
      </c>
    </row>
    <row r="644" spans="1:2">
      <c r="A644" s="538" t="s">
        <v>955</v>
      </c>
      <c r="B644" s="550">
        <v>46035</v>
      </c>
    </row>
    <row r="645" spans="1:2">
      <c r="A645" s="538" t="s">
        <v>956</v>
      </c>
      <c r="B645" s="550">
        <v>46036</v>
      </c>
    </row>
    <row r="646" spans="1:2">
      <c r="A646" s="538" t="s">
        <v>957</v>
      </c>
      <c r="B646" s="550">
        <v>46037</v>
      </c>
    </row>
    <row r="647" spans="1:2">
      <c r="A647" s="538" t="s">
        <v>958</v>
      </c>
      <c r="B647" s="550">
        <v>46038</v>
      </c>
    </row>
    <row r="648" spans="1:2">
      <c r="A648" s="538" t="s">
        <v>959</v>
      </c>
      <c r="B648" s="550">
        <v>46039</v>
      </c>
    </row>
    <row r="649" spans="1:2">
      <c r="A649" s="538" t="s">
        <v>960</v>
      </c>
      <c r="B649" s="550">
        <v>46040</v>
      </c>
    </row>
    <row r="650" spans="1:2">
      <c r="A650" s="538" t="s">
        <v>961</v>
      </c>
      <c r="B650" s="550">
        <v>46041</v>
      </c>
    </row>
    <row r="651" spans="1:2">
      <c r="A651" s="538" t="s">
        <v>962</v>
      </c>
      <c r="B651" s="550">
        <v>46042</v>
      </c>
    </row>
    <row r="652" spans="1:2">
      <c r="A652" s="538" t="s">
        <v>963</v>
      </c>
      <c r="B652" s="550">
        <v>46043</v>
      </c>
    </row>
    <row r="653" spans="1:2">
      <c r="A653" s="538" t="s">
        <v>964</v>
      </c>
      <c r="B653" s="550">
        <v>46044</v>
      </c>
    </row>
    <row r="654" spans="1:2">
      <c r="A654" s="538" t="s">
        <v>965</v>
      </c>
      <c r="B654" s="550">
        <v>46045</v>
      </c>
    </row>
    <row r="655" spans="1:2">
      <c r="A655" s="538" t="s">
        <v>966</v>
      </c>
      <c r="B655" s="550">
        <v>46046</v>
      </c>
    </row>
    <row r="656" spans="1:2">
      <c r="A656" s="538" t="s">
        <v>967</v>
      </c>
      <c r="B656" s="550">
        <v>46047</v>
      </c>
    </row>
    <row r="657" spans="1:2">
      <c r="A657" s="538" t="s">
        <v>968</v>
      </c>
      <c r="B657" s="550">
        <v>46048</v>
      </c>
    </row>
    <row r="658" spans="1:2">
      <c r="A658" s="538" t="s">
        <v>969</v>
      </c>
      <c r="B658" s="550">
        <v>46049</v>
      </c>
    </row>
    <row r="659" spans="1:2">
      <c r="A659" s="538" t="s">
        <v>970</v>
      </c>
      <c r="B659" s="550">
        <v>46050</v>
      </c>
    </row>
    <row r="660" spans="1:2">
      <c r="A660" s="538" t="s">
        <v>971</v>
      </c>
      <c r="B660" s="550">
        <v>46051</v>
      </c>
    </row>
    <row r="661" spans="1:2">
      <c r="A661" s="538" t="s">
        <v>972</v>
      </c>
      <c r="B661" s="550">
        <v>46052</v>
      </c>
    </row>
    <row r="662" spans="1:2">
      <c r="A662" s="538" t="s">
        <v>973</v>
      </c>
      <c r="B662" s="550">
        <v>46053</v>
      </c>
    </row>
    <row r="663" spans="1:2">
      <c r="A663" s="538" t="s">
        <v>974</v>
      </c>
      <c r="B663" s="550">
        <v>46054</v>
      </c>
    </row>
    <row r="664" spans="1:2">
      <c r="A664" s="538" t="s">
        <v>975</v>
      </c>
      <c r="B664" s="550">
        <v>46055</v>
      </c>
    </row>
    <row r="665" spans="1:2">
      <c r="A665" s="538" t="s">
        <v>976</v>
      </c>
      <c r="B665" s="550">
        <v>46056</v>
      </c>
    </row>
    <row r="666" spans="1:2">
      <c r="A666" s="538" t="s">
        <v>977</v>
      </c>
      <c r="B666" s="550">
        <v>46057</v>
      </c>
    </row>
    <row r="667" spans="1:2">
      <c r="A667" s="538" t="s">
        <v>978</v>
      </c>
      <c r="B667" s="550">
        <v>46058</v>
      </c>
    </row>
    <row r="668" spans="1:2">
      <c r="A668" s="538" t="s">
        <v>979</v>
      </c>
      <c r="B668" s="550">
        <v>46059</v>
      </c>
    </row>
    <row r="669" spans="1:2">
      <c r="A669" s="538" t="s">
        <v>980</v>
      </c>
      <c r="B669" s="550">
        <v>46060</v>
      </c>
    </row>
    <row r="670" spans="1:2">
      <c r="A670" s="538" t="s">
        <v>981</v>
      </c>
      <c r="B670" s="550">
        <v>46061</v>
      </c>
    </row>
    <row r="671" spans="1:2">
      <c r="A671" s="538" t="s">
        <v>982</v>
      </c>
      <c r="B671" s="550">
        <v>46062</v>
      </c>
    </row>
    <row r="672" spans="1:2">
      <c r="A672" s="538" t="s">
        <v>983</v>
      </c>
      <c r="B672" s="550">
        <v>46063</v>
      </c>
    </row>
    <row r="673" spans="1:2">
      <c r="A673" s="538" t="s">
        <v>984</v>
      </c>
      <c r="B673" s="550">
        <v>46064</v>
      </c>
    </row>
    <row r="674" spans="1:2">
      <c r="A674" s="538" t="s">
        <v>985</v>
      </c>
      <c r="B674" s="550">
        <v>46065</v>
      </c>
    </row>
    <row r="675" spans="1:2">
      <c r="A675" s="538" t="s">
        <v>986</v>
      </c>
      <c r="B675" s="550">
        <v>46066</v>
      </c>
    </row>
    <row r="676" spans="1:2">
      <c r="A676" s="538" t="s">
        <v>987</v>
      </c>
      <c r="B676" s="550">
        <v>46067</v>
      </c>
    </row>
    <row r="677" spans="1:2">
      <c r="A677" s="538" t="s">
        <v>988</v>
      </c>
      <c r="B677" s="550">
        <v>46068</v>
      </c>
    </row>
    <row r="678" spans="1:2">
      <c r="A678" s="538" t="s">
        <v>989</v>
      </c>
      <c r="B678" s="550">
        <v>46069</v>
      </c>
    </row>
    <row r="679" spans="1:2">
      <c r="A679" s="538" t="s">
        <v>990</v>
      </c>
      <c r="B679" s="550">
        <v>46070</v>
      </c>
    </row>
    <row r="680" spans="1:2">
      <c r="A680" s="538" t="s">
        <v>991</v>
      </c>
      <c r="B680" s="550">
        <v>46071</v>
      </c>
    </row>
    <row r="681" spans="1:2">
      <c r="A681" s="538" t="s">
        <v>992</v>
      </c>
      <c r="B681" s="550">
        <v>46072</v>
      </c>
    </row>
    <row r="682" spans="1:2">
      <c r="A682" s="538" t="s">
        <v>993</v>
      </c>
      <c r="B682" s="550">
        <v>46073</v>
      </c>
    </row>
    <row r="683" spans="1:2">
      <c r="A683" s="538" t="s">
        <v>994</v>
      </c>
      <c r="B683" s="550">
        <v>46074</v>
      </c>
    </row>
    <row r="684" spans="1:2">
      <c r="A684" s="538" t="s">
        <v>995</v>
      </c>
      <c r="B684" s="550">
        <v>46075</v>
      </c>
    </row>
    <row r="685" spans="1:2">
      <c r="A685" s="538" t="s">
        <v>996</v>
      </c>
      <c r="B685" s="550">
        <v>46076</v>
      </c>
    </row>
    <row r="686" spans="1:2">
      <c r="A686" s="538" t="s">
        <v>997</v>
      </c>
      <c r="B686" s="550">
        <v>46077</v>
      </c>
    </row>
    <row r="687" spans="1:2">
      <c r="A687" s="538" t="s">
        <v>998</v>
      </c>
      <c r="B687" s="550">
        <v>46078</v>
      </c>
    </row>
    <row r="688" spans="1:2">
      <c r="A688" s="538" t="s">
        <v>999</v>
      </c>
      <c r="B688" s="550">
        <v>46079</v>
      </c>
    </row>
    <row r="689" spans="1:2">
      <c r="A689" s="538" t="s">
        <v>1000</v>
      </c>
      <c r="B689" s="550">
        <v>46080</v>
      </c>
    </row>
    <row r="690" spans="1:2">
      <c r="A690" s="538" t="s">
        <v>1001</v>
      </c>
      <c r="B690" s="550">
        <v>46081</v>
      </c>
    </row>
    <row r="691" spans="1:2">
      <c r="A691" s="538" t="s">
        <v>1002</v>
      </c>
      <c r="B691" s="550">
        <v>46082</v>
      </c>
    </row>
    <row r="692" spans="1:2">
      <c r="A692" s="538" t="s">
        <v>1003</v>
      </c>
      <c r="B692" s="550">
        <v>46083</v>
      </c>
    </row>
    <row r="693" spans="1:2">
      <c r="A693" s="538" t="s">
        <v>1004</v>
      </c>
      <c r="B693" s="550">
        <v>46084</v>
      </c>
    </row>
    <row r="694" spans="1:2">
      <c r="A694" s="538" t="s">
        <v>1005</v>
      </c>
      <c r="B694" s="550">
        <v>46085</v>
      </c>
    </row>
    <row r="695" spans="1:2">
      <c r="A695" s="538" t="s">
        <v>1006</v>
      </c>
      <c r="B695" s="550">
        <v>46086</v>
      </c>
    </row>
    <row r="696" spans="1:2">
      <c r="A696" s="538" t="s">
        <v>1007</v>
      </c>
      <c r="B696" s="550">
        <v>46087</v>
      </c>
    </row>
    <row r="697" spans="1:2">
      <c r="A697" s="538" t="s">
        <v>1008</v>
      </c>
      <c r="B697" s="550">
        <v>46088</v>
      </c>
    </row>
    <row r="698" spans="1:2">
      <c r="A698" s="538" t="s">
        <v>1009</v>
      </c>
      <c r="B698" s="550">
        <v>46089</v>
      </c>
    </row>
    <row r="699" spans="1:2">
      <c r="A699" s="538" t="s">
        <v>1010</v>
      </c>
      <c r="B699" s="550">
        <v>46090</v>
      </c>
    </row>
    <row r="700" spans="1:2">
      <c r="A700" s="538" t="s">
        <v>1011</v>
      </c>
      <c r="B700" s="550">
        <v>46091</v>
      </c>
    </row>
    <row r="701" spans="1:2">
      <c r="A701" s="538" t="s">
        <v>1012</v>
      </c>
      <c r="B701" s="550">
        <v>46092</v>
      </c>
    </row>
    <row r="702" spans="1:2">
      <c r="A702" s="538" t="s">
        <v>1013</v>
      </c>
      <c r="B702" s="550">
        <v>46093</v>
      </c>
    </row>
    <row r="703" spans="1:2">
      <c r="A703" s="538" t="s">
        <v>1014</v>
      </c>
      <c r="B703" s="550">
        <v>46094</v>
      </c>
    </row>
    <row r="704" spans="1:2">
      <c r="A704" s="538" t="s">
        <v>1015</v>
      </c>
      <c r="B704" s="550">
        <v>46095</v>
      </c>
    </row>
    <row r="705" spans="1:2">
      <c r="A705" s="538" t="s">
        <v>1016</v>
      </c>
      <c r="B705" s="550">
        <v>46096</v>
      </c>
    </row>
    <row r="706" spans="1:2">
      <c r="A706" s="538" t="s">
        <v>1017</v>
      </c>
      <c r="B706" s="550">
        <v>46097</v>
      </c>
    </row>
    <row r="707" spans="1:2">
      <c r="A707" s="538" t="s">
        <v>1018</v>
      </c>
      <c r="B707" s="550">
        <v>46098</v>
      </c>
    </row>
    <row r="708" spans="1:2">
      <c r="A708" s="538" t="s">
        <v>1019</v>
      </c>
      <c r="B708" s="550">
        <v>46099</v>
      </c>
    </row>
    <row r="709" spans="1:2">
      <c r="A709" s="538" t="s">
        <v>1020</v>
      </c>
      <c r="B709" s="550">
        <v>46100</v>
      </c>
    </row>
    <row r="710" spans="1:2">
      <c r="A710" s="560" t="s">
        <v>1021</v>
      </c>
      <c r="B710" s="550">
        <v>46101</v>
      </c>
    </row>
    <row r="711" spans="1:2">
      <c r="A711" s="538" t="s">
        <v>1022</v>
      </c>
      <c r="B711" s="550">
        <v>46102</v>
      </c>
    </row>
    <row r="712" spans="1:2">
      <c r="A712" s="538" t="s">
        <v>1023</v>
      </c>
      <c r="B712" s="550">
        <v>46103</v>
      </c>
    </row>
    <row r="713" spans="1:2">
      <c r="A713" s="538" t="s">
        <v>1024</v>
      </c>
      <c r="B713" s="550">
        <v>46104</v>
      </c>
    </row>
    <row r="714" spans="1:2">
      <c r="A714" s="538" t="s">
        <v>1025</v>
      </c>
      <c r="B714" s="550">
        <v>46105</v>
      </c>
    </row>
    <row r="715" spans="1:2">
      <c r="A715" s="538" t="s">
        <v>1026</v>
      </c>
      <c r="B715" s="550">
        <v>46106</v>
      </c>
    </row>
    <row r="716" spans="1:2">
      <c r="A716" s="538" t="s">
        <v>1027</v>
      </c>
      <c r="B716" s="550">
        <v>46107</v>
      </c>
    </row>
    <row r="717" spans="1:2">
      <c r="A717" s="538" t="s">
        <v>1028</v>
      </c>
      <c r="B717" s="550">
        <v>46108</v>
      </c>
    </row>
    <row r="718" spans="1:2">
      <c r="A718" s="538" t="s">
        <v>1029</v>
      </c>
      <c r="B718" s="550">
        <v>46109</v>
      </c>
    </row>
    <row r="719" spans="1:2">
      <c r="A719" s="538" t="s">
        <v>1030</v>
      </c>
      <c r="B719" s="550">
        <v>46110</v>
      </c>
    </row>
    <row r="720" spans="1:2">
      <c r="A720" s="538" t="s">
        <v>1031</v>
      </c>
      <c r="B720" s="550">
        <v>46111</v>
      </c>
    </row>
    <row r="721" spans="1:2">
      <c r="A721" s="538" t="s">
        <v>1032</v>
      </c>
      <c r="B721" s="550">
        <v>46112</v>
      </c>
    </row>
    <row r="722" spans="1:2">
      <c r="A722" s="538" t="s">
        <v>1033</v>
      </c>
      <c r="B722" s="550">
        <v>46113</v>
      </c>
    </row>
    <row r="723" spans="1:2">
      <c r="A723" s="538" t="s">
        <v>1034</v>
      </c>
      <c r="B723" s="550">
        <v>46114</v>
      </c>
    </row>
    <row r="724" spans="1:2">
      <c r="A724" s="538" t="s">
        <v>1035</v>
      </c>
      <c r="B724" s="550">
        <v>46115</v>
      </c>
    </row>
    <row r="725" spans="1:2">
      <c r="A725" s="538" t="s">
        <v>1036</v>
      </c>
      <c r="B725" s="550">
        <v>46116</v>
      </c>
    </row>
    <row r="726" spans="1:2">
      <c r="A726" s="538" t="s">
        <v>1037</v>
      </c>
      <c r="B726" s="550">
        <v>46117</v>
      </c>
    </row>
    <row r="727" spans="1:2">
      <c r="A727" s="538" t="s">
        <v>1038</v>
      </c>
      <c r="B727" s="550">
        <v>46118</v>
      </c>
    </row>
    <row r="728" spans="1:2">
      <c r="A728" s="538" t="s">
        <v>1039</v>
      </c>
      <c r="B728" s="550">
        <v>46119</v>
      </c>
    </row>
    <row r="729" spans="1:2">
      <c r="A729" s="538" t="s">
        <v>1040</v>
      </c>
      <c r="B729" s="550">
        <v>46120</v>
      </c>
    </row>
    <row r="730" spans="1:2">
      <c r="A730" s="538" t="s">
        <v>1041</v>
      </c>
      <c r="B730" s="550">
        <v>46121</v>
      </c>
    </row>
    <row r="731" spans="1:2">
      <c r="A731" s="538" t="s">
        <v>1042</v>
      </c>
      <c r="B731" s="550">
        <v>46122</v>
      </c>
    </row>
    <row r="732" spans="1:2">
      <c r="A732" s="538" t="s">
        <v>1043</v>
      </c>
      <c r="B732" s="550">
        <v>46123</v>
      </c>
    </row>
    <row r="733" spans="1:2">
      <c r="A733" s="538" t="s">
        <v>1044</v>
      </c>
      <c r="B733" s="550">
        <v>46124</v>
      </c>
    </row>
    <row r="734" spans="1:2">
      <c r="A734" s="538" t="s">
        <v>1045</v>
      </c>
      <c r="B734" s="550">
        <v>46125</v>
      </c>
    </row>
    <row r="735" spans="1:2">
      <c r="A735" s="538" t="s">
        <v>1046</v>
      </c>
      <c r="B735" s="550">
        <v>46126</v>
      </c>
    </row>
    <row r="736" spans="1:2">
      <c r="A736" s="538" t="s">
        <v>1047</v>
      </c>
      <c r="B736" s="550">
        <v>46127</v>
      </c>
    </row>
    <row r="737" spans="1:2">
      <c r="A737" s="538" t="s">
        <v>1048</v>
      </c>
      <c r="B737" s="550">
        <v>46128</v>
      </c>
    </row>
    <row r="738" spans="1:2">
      <c r="A738" s="538" t="s">
        <v>1049</v>
      </c>
      <c r="B738" s="550">
        <v>46129</v>
      </c>
    </row>
    <row r="739" spans="1:2">
      <c r="A739" s="538" t="s">
        <v>1050</v>
      </c>
      <c r="B739" s="550">
        <v>46130</v>
      </c>
    </row>
    <row r="740" spans="1:2">
      <c r="A740" s="538" t="s">
        <v>1051</v>
      </c>
      <c r="B740" s="550">
        <v>46131</v>
      </c>
    </row>
    <row r="741" spans="1:2">
      <c r="A741" s="538" t="s">
        <v>1052</v>
      </c>
      <c r="B741" s="550">
        <v>46132</v>
      </c>
    </row>
    <row r="742" spans="1:2">
      <c r="A742" s="538" t="s">
        <v>1053</v>
      </c>
      <c r="B742" s="550">
        <v>46133</v>
      </c>
    </row>
    <row r="743" spans="1:2">
      <c r="A743" s="538" t="s">
        <v>1054</v>
      </c>
      <c r="B743" s="550">
        <v>46134</v>
      </c>
    </row>
    <row r="744" spans="1:2">
      <c r="A744" s="538" t="s">
        <v>1055</v>
      </c>
      <c r="B744" s="550">
        <v>46135</v>
      </c>
    </row>
    <row r="745" spans="1:2">
      <c r="A745" s="538" t="s">
        <v>1056</v>
      </c>
      <c r="B745" s="550">
        <v>46136</v>
      </c>
    </row>
    <row r="746" spans="1:2">
      <c r="A746" s="538" t="s">
        <v>1057</v>
      </c>
      <c r="B746" s="550">
        <v>46137</v>
      </c>
    </row>
    <row r="747" spans="1:2">
      <c r="A747" s="538" t="s">
        <v>1058</v>
      </c>
      <c r="B747" s="550">
        <v>46138</v>
      </c>
    </row>
    <row r="748" spans="1:2">
      <c r="A748" s="538" t="s">
        <v>1059</v>
      </c>
      <c r="B748" s="550">
        <v>46139</v>
      </c>
    </row>
    <row r="749" spans="1:2">
      <c r="A749" s="538" t="s">
        <v>1060</v>
      </c>
      <c r="B749" s="550">
        <v>46140</v>
      </c>
    </row>
    <row r="750" spans="1:2">
      <c r="A750" s="538" t="s">
        <v>1061</v>
      </c>
      <c r="B750" s="550">
        <v>46141</v>
      </c>
    </row>
    <row r="751" spans="1:2">
      <c r="A751" s="538" t="s">
        <v>1062</v>
      </c>
      <c r="B751" s="550">
        <v>46142</v>
      </c>
    </row>
    <row r="752" spans="1:2">
      <c r="A752" s="538" t="s">
        <v>1063</v>
      </c>
      <c r="B752" s="550">
        <v>46143</v>
      </c>
    </row>
    <row r="753" spans="1:2">
      <c r="A753" s="538" t="s">
        <v>1064</v>
      </c>
      <c r="B753" s="550">
        <v>46144</v>
      </c>
    </row>
    <row r="754" spans="1:2">
      <c r="A754" s="538" t="s">
        <v>1065</v>
      </c>
      <c r="B754" s="550">
        <v>46145</v>
      </c>
    </row>
    <row r="755" spans="1:2">
      <c r="A755" s="538" t="s">
        <v>1066</v>
      </c>
      <c r="B755" s="550">
        <v>46146</v>
      </c>
    </row>
    <row r="756" spans="1:2">
      <c r="A756" s="538" t="s">
        <v>1067</v>
      </c>
      <c r="B756" s="550">
        <v>46147</v>
      </c>
    </row>
    <row r="757" spans="1:2">
      <c r="A757" s="538" t="s">
        <v>1068</v>
      </c>
      <c r="B757" s="550">
        <v>46148</v>
      </c>
    </row>
    <row r="758" spans="1:2">
      <c r="A758" s="538" t="s">
        <v>1069</v>
      </c>
      <c r="B758" s="550">
        <v>46149</v>
      </c>
    </row>
    <row r="759" spans="1:2">
      <c r="A759" s="538" t="s">
        <v>1070</v>
      </c>
      <c r="B759" s="550">
        <v>46150</v>
      </c>
    </row>
    <row r="760" spans="1:2">
      <c r="A760" s="538" t="s">
        <v>1071</v>
      </c>
      <c r="B760" s="550">
        <v>46151</v>
      </c>
    </row>
    <row r="761" spans="1:2">
      <c r="A761" s="538" t="s">
        <v>1072</v>
      </c>
      <c r="B761" s="550">
        <v>46152</v>
      </c>
    </row>
    <row r="762" spans="1:2">
      <c r="A762" s="538" t="s">
        <v>1073</v>
      </c>
      <c r="B762" s="550">
        <v>46153</v>
      </c>
    </row>
    <row r="763" spans="1:2">
      <c r="A763" s="538" t="s">
        <v>1074</v>
      </c>
      <c r="B763" s="550">
        <v>46154</v>
      </c>
    </row>
    <row r="764" spans="1:2">
      <c r="A764" s="538" t="s">
        <v>1075</v>
      </c>
      <c r="B764" s="550">
        <v>46155</v>
      </c>
    </row>
    <row r="765" spans="1:2">
      <c r="A765" s="538" t="s">
        <v>1076</v>
      </c>
      <c r="B765" s="550">
        <v>46156</v>
      </c>
    </row>
    <row r="766" spans="1:2">
      <c r="A766" s="538" t="s">
        <v>1077</v>
      </c>
      <c r="B766" s="550">
        <v>46157</v>
      </c>
    </row>
    <row r="767" spans="1:2">
      <c r="A767" s="538" t="s">
        <v>1078</v>
      </c>
      <c r="B767" s="550">
        <v>46158</v>
      </c>
    </row>
    <row r="768" spans="1:2">
      <c r="A768" s="538" t="s">
        <v>1079</v>
      </c>
      <c r="B768" s="550">
        <v>46159</v>
      </c>
    </row>
    <row r="769" spans="1:2">
      <c r="A769" s="538" t="s">
        <v>1080</v>
      </c>
      <c r="B769" s="550">
        <v>46160</v>
      </c>
    </row>
    <row r="770" spans="1:2">
      <c r="A770" s="538" t="s">
        <v>1081</v>
      </c>
      <c r="B770" s="550">
        <v>46161</v>
      </c>
    </row>
    <row r="771" spans="1:2">
      <c r="A771" s="538" t="s">
        <v>1082</v>
      </c>
      <c r="B771" s="550">
        <v>46162</v>
      </c>
    </row>
    <row r="772" spans="1:2">
      <c r="A772" s="538" t="s">
        <v>1083</v>
      </c>
      <c r="B772" s="550">
        <v>46163</v>
      </c>
    </row>
    <row r="773" spans="1:2">
      <c r="A773" s="538" t="s">
        <v>1084</v>
      </c>
      <c r="B773" s="550">
        <v>46164</v>
      </c>
    </row>
    <row r="774" spans="1:2">
      <c r="A774" s="538" t="s">
        <v>1085</v>
      </c>
      <c r="B774" s="550">
        <v>46165</v>
      </c>
    </row>
    <row r="775" spans="1:2">
      <c r="A775" s="538" t="s">
        <v>1086</v>
      </c>
      <c r="B775" s="550">
        <v>46166</v>
      </c>
    </row>
    <row r="776" spans="1:2">
      <c r="A776" s="538" t="s">
        <v>1087</v>
      </c>
      <c r="B776" s="550">
        <v>46167</v>
      </c>
    </row>
    <row r="777" spans="1:2">
      <c r="A777" s="538" t="s">
        <v>1088</v>
      </c>
      <c r="B777" s="550">
        <v>46168</v>
      </c>
    </row>
    <row r="778" spans="1:2">
      <c r="A778" s="538" t="s">
        <v>1089</v>
      </c>
      <c r="B778" s="550">
        <v>46169</v>
      </c>
    </row>
    <row r="779" spans="1:2">
      <c r="A779" s="538" t="s">
        <v>1090</v>
      </c>
      <c r="B779" s="550">
        <v>46170</v>
      </c>
    </row>
    <row r="780" spans="1:2">
      <c r="A780" s="538" t="s">
        <v>1091</v>
      </c>
      <c r="B780" s="550">
        <v>46171</v>
      </c>
    </row>
    <row r="781" spans="1:2">
      <c r="A781" s="538" t="s">
        <v>1092</v>
      </c>
      <c r="B781" s="550">
        <v>46172</v>
      </c>
    </row>
    <row r="782" spans="1:2">
      <c r="A782" s="538" t="s">
        <v>1093</v>
      </c>
      <c r="B782" s="550">
        <v>46173</v>
      </c>
    </row>
    <row r="783" spans="1:2">
      <c r="A783" s="538" t="s">
        <v>1094</v>
      </c>
      <c r="B783" s="550">
        <v>46174</v>
      </c>
    </row>
    <row r="784" spans="1:2">
      <c r="A784" s="538" t="s">
        <v>1095</v>
      </c>
      <c r="B784" s="550">
        <v>46175</v>
      </c>
    </row>
    <row r="785" spans="1:2">
      <c r="A785" s="538" t="s">
        <v>1096</v>
      </c>
      <c r="B785" s="550">
        <v>46176</v>
      </c>
    </row>
    <row r="786" spans="1:2">
      <c r="A786" s="538" t="s">
        <v>1097</v>
      </c>
      <c r="B786" s="550">
        <v>46177</v>
      </c>
    </row>
    <row r="787" spans="1:2">
      <c r="A787" s="538" t="s">
        <v>1098</v>
      </c>
      <c r="B787" s="550">
        <v>46178</v>
      </c>
    </row>
    <row r="788" spans="1:2">
      <c r="A788" s="538" t="s">
        <v>1099</v>
      </c>
      <c r="B788" s="550">
        <v>46179</v>
      </c>
    </row>
    <row r="789" spans="1:2">
      <c r="A789" s="538" t="s">
        <v>1100</v>
      </c>
      <c r="B789" s="550">
        <v>46180</v>
      </c>
    </row>
    <row r="790" spans="1:2">
      <c r="A790" s="538" t="s">
        <v>1101</v>
      </c>
      <c r="B790" s="550">
        <v>46181</v>
      </c>
    </row>
    <row r="791" spans="1:2">
      <c r="A791" s="538" t="s">
        <v>1102</v>
      </c>
      <c r="B791" s="550">
        <v>46182</v>
      </c>
    </row>
    <row r="792" spans="1:2">
      <c r="A792" s="538" t="s">
        <v>1103</v>
      </c>
      <c r="B792" s="550">
        <v>46183</v>
      </c>
    </row>
    <row r="793" spans="1:2">
      <c r="A793" s="538" t="s">
        <v>1104</v>
      </c>
      <c r="B793" s="550">
        <v>46184</v>
      </c>
    </row>
    <row r="794" spans="1:2">
      <c r="A794" s="538" t="s">
        <v>1105</v>
      </c>
      <c r="B794" s="550">
        <v>46185</v>
      </c>
    </row>
    <row r="795" spans="1:2">
      <c r="A795" s="538" t="s">
        <v>1106</v>
      </c>
      <c r="B795" s="550">
        <v>46186</v>
      </c>
    </row>
    <row r="796" spans="1:2">
      <c r="A796" s="538" t="s">
        <v>1107</v>
      </c>
      <c r="B796" s="550">
        <v>46187</v>
      </c>
    </row>
    <row r="797" spans="1:2">
      <c r="A797" s="538" t="s">
        <v>1108</v>
      </c>
      <c r="B797" s="550">
        <v>46188</v>
      </c>
    </row>
    <row r="798" spans="1:2">
      <c r="A798" s="538" t="s">
        <v>1109</v>
      </c>
      <c r="B798" s="550">
        <v>46189</v>
      </c>
    </row>
    <row r="799" spans="1:2">
      <c r="A799" s="538" t="s">
        <v>1110</v>
      </c>
      <c r="B799" s="550">
        <v>46190</v>
      </c>
    </row>
    <row r="800" spans="1:2">
      <c r="A800" s="538" t="s">
        <v>1111</v>
      </c>
      <c r="B800" s="550">
        <v>46191</v>
      </c>
    </row>
    <row r="801" spans="1:2">
      <c r="A801" s="538" t="s">
        <v>1112</v>
      </c>
      <c r="B801" s="550">
        <v>46192</v>
      </c>
    </row>
    <row r="802" spans="1:2">
      <c r="A802" s="538" t="s">
        <v>1113</v>
      </c>
      <c r="B802" s="550">
        <v>46193</v>
      </c>
    </row>
    <row r="803" spans="1:2">
      <c r="A803" s="538" t="s">
        <v>1114</v>
      </c>
      <c r="B803" s="550">
        <v>46194</v>
      </c>
    </row>
    <row r="804" spans="1:2">
      <c r="A804" s="538" t="s">
        <v>1115</v>
      </c>
      <c r="B804" s="550">
        <v>46195</v>
      </c>
    </row>
    <row r="805" spans="1:2">
      <c r="A805" s="538" t="s">
        <v>1116</v>
      </c>
      <c r="B805" s="550">
        <v>46196</v>
      </c>
    </row>
    <row r="806" spans="1:2">
      <c r="A806" s="538" t="s">
        <v>1117</v>
      </c>
      <c r="B806" s="550">
        <v>46197</v>
      </c>
    </row>
    <row r="807" spans="1:2">
      <c r="A807" s="538" t="s">
        <v>1118</v>
      </c>
      <c r="B807" s="550">
        <v>46198</v>
      </c>
    </row>
    <row r="808" spans="1:2">
      <c r="A808" s="538" t="s">
        <v>1119</v>
      </c>
      <c r="B808" s="550">
        <v>46199</v>
      </c>
    </row>
    <row r="809" spans="1:2">
      <c r="A809" s="538" t="s">
        <v>1120</v>
      </c>
      <c r="B809" s="550">
        <v>46200</v>
      </c>
    </row>
    <row r="810" spans="1:2">
      <c r="A810" s="538" t="s">
        <v>1121</v>
      </c>
      <c r="B810" s="550">
        <v>46201</v>
      </c>
    </row>
    <row r="811" spans="1:2">
      <c r="A811" s="538" t="s">
        <v>1122</v>
      </c>
      <c r="B811" s="550">
        <v>46202</v>
      </c>
    </row>
    <row r="812" spans="1:2">
      <c r="A812" s="538" t="s">
        <v>1123</v>
      </c>
      <c r="B812" s="550">
        <v>46203</v>
      </c>
    </row>
    <row r="813" spans="1:2">
      <c r="A813" s="538" t="s">
        <v>1124</v>
      </c>
      <c r="B813" s="550">
        <v>46204</v>
      </c>
    </row>
    <row r="814" spans="1:2">
      <c r="A814" s="538" t="s">
        <v>1125</v>
      </c>
      <c r="B814" s="550">
        <v>46205</v>
      </c>
    </row>
    <row r="815" spans="1:2">
      <c r="A815" s="538" t="s">
        <v>1126</v>
      </c>
      <c r="B815" s="550">
        <v>46206</v>
      </c>
    </row>
    <row r="816" spans="1:2">
      <c r="A816" s="538" t="s">
        <v>1127</v>
      </c>
      <c r="B816" s="550">
        <v>46207</v>
      </c>
    </row>
    <row r="817" spans="1:2">
      <c r="A817" s="538" t="s">
        <v>1128</v>
      </c>
      <c r="B817" s="550">
        <v>46208</v>
      </c>
    </row>
    <row r="818" spans="1:2">
      <c r="A818" s="538" t="s">
        <v>1129</v>
      </c>
      <c r="B818" s="550">
        <v>46209</v>
      </c>
    </row>
    <row r="819" spans="1:2">
      <c r="A819" s="538" t="s">
        <v>1130</v>
      </c>
      <c r="B819" s="550">
        <v>46210</v>
      </c>
    </row>
    <row r="820" spans="1:2">
      <c r="A820" s="538" t="s">
        <v>1131</v>
      </c>
      <c r="B820" s="550">
        <v>46211</v>
      </c>
    </row>
    <row r="821" spans="1:2">
      <c r="A821" s="538" t="s">
        <v>1132</v>
      </c>
      <c r="B821" s="550">
        <v>46212</v>
      </c>
    </row>
    <row r="822" spans="1:2">
      <c r="A822" s="538" t="s">
        <v>1133</v>
      </c>
      <c r="B822" s="550">
        <v>46213</v>
      </c>
    </row>
    <row r="823" spans="1:2">
      <c r="A823" s="538" t="s">
        <v>1134</v>
      </c>
      <c r="B823" s="550">
        <v>46214</v>
      </c>
    </row>
    <row r="824" spans="1:2">
      <c r="A824" s="538" t="s">
        <v>1135</v>
      </c>
      <c r="B824" s="550">
        <v>46215</v>
      </c>
    </row>
    <row r="825" spans="1:2">
      <c r="A825" s="538" t="s">
        <v>1136</v>
      </c>
      <c r="B825" s="550">
        <v>46216</v>
      </c>
    </row>
    <row r="826" spans="1:2">
      <c r="A826" s="538" t="s">
        <v>1137</v>
      </c>
      <c r="B826" s="550">
        <v>46217</v>
      </c>
    </row>
    <row r="827" spans="1:2">
      <c r="A827" s="538" t="s">
        <v>1138</v>
      </c>
      <c r="B827" s="550">
        <v>46218</v>
      </c>
    </row>
    <row r="828" spans="1:2">
      <c r="A828" s="538" t="s">
        <v>1139</v>
      </c>
      <c r="B828" s="550">
        <v>46219</v>
      </c>
    </row>
    <row r="829" spans="1:2">
      <c r="A829" s="538" t="s">
        <v>1140</v>
      </c>
      <c r="B829" s="550">
        <v>46220</v>
      </c>
    </row>
    <row r="830" spans="1:2">
      <c r="A830" s="538" t="s">
        <v>1141</v>
      </c>
      <c r="B830" s="550">
        <v>46221</v>
      </c>
    </row>
    <row r="831" spans="1:2">
      <c r="A831" s="538" t="s">
        <v>1142</v>
      </c>
      <c r="B831" s="550">
        <v>46222</v>
      </c>
    </row>
    <row r="832" spans="1:2">
      <c r="A832" s="538" t="s">
        <v>1143</v>
      </c>
      <c r="B832" s="550">
        <v>46223</v>
      </c>
    </row>
    <row r="833" spans="1:2">
      <c r="A833" s="538" t="s">
        <v>1144</v>
      </c>
      <c r="B833" s="550">
        <v>46224</v>
      </c>
    </row>
    <row r="834" spans="1:2">
      <c r="A834" s="538" t="s">
        <v>1145</v>
      </c>
      <c r="B834" s="550">
        <v>46225</v>
      </c>
    </row>
    <row r="835" spans="1:2">
      <c r="A835" s="538" t="s">
        <v>1146</v>
      </c>
      <c r="B835" s="550">
        <v>46226</v>
      </c>
    </row>
    <row r="836" spans="1:2">
      <c r="A836" s="538" t="s">
        <v>1147</v>
      </c>
      <c r="B836" s="550">
        <v>46227</v>
      </c>
    </row>
    <row r="837" spans="1:2">
      <c r="A837" s="538" t="s">
        <v>1148</v>
      </c>
      <c r="B837" s="550">
        <v>46228</v>
      </c>
    </row>
    <row r="838" spans="1:2">
      <c r="A838" s="538" t="s">
        <v>1149</v>
      </c>
      <c r="B838" s="550">
        <v>46229</v>
      </c>
    </row>
    <row r="839" spans="1:2">
      <c r="A839" s="538" t="s">
        <v>1150</v>
      </c>
      <c r="B839" s="550">
        <v>46230</v>
      </c>
    </row>
    <row r="840" spans="1:2">
      <c r="A840" s="538" t="s">
        <v>1151</v>
      </c>
      <c r="B840" s="550">
        <v>46231</v>
      </c>
    </row>
    <row r="841" spans="1:2">
      <c r="A841" s="538" t="s">
        <v>1152</v>
      </c>
      <c r="B841" s="550">
        <v>46232</v>
      </c>
    </row>
    <row r="842" spans="1:2">
      <c r="A842" s="538" t="s">
        <v>1153</v>
      </c>
      <c r="B842" s="550">
        <v>46233</v>
      </c>
    </row>
    <row r="843" spans="1:2">
      <c r="A843" s="538" t="s">
        <v>1154</v>
      </c>
      <c r="B843" s="550">
        <v>46234</v>
      </c>
    </row>
    <row r="844" spans="1:2">
      <c r="A844" s="538" t="s">
        <v>1155</v>
      </c>
      <c r="B844" s="550">
        <v>46235</v>
      </c>
    </row>
    <row r="845" spans="1:2">
      <c r="A845" s="538" t="s">
        <v>1156</v>
      </c>
      <c r="B845" s="550">
        <v>46236</v>
      </c>
    </row>
    <row r="846" spans="1:2">
      <c r="A846" s="538" t="s">
        <v>1157</v>
      </c>
      <c r="B846" s="550">
        <v>46237</v>
      </c>
    </row>
    <row r="847" spans="1:2">
      <c r="A847" s="538" t="s">
        <v>1158</v>
      </c>
      <c r="B847" s="550">
        <v>46238</v>
      </c>
    </row>
    <row r="848" spans="1:2">
      <c r="A848" s="538" t="s">
        <v>1159</v>
      </c>
      <c r="B848" s="550">
        <v>46239</v>
      </c>
    </row>
    <row r="849" spans="1:2">
      <c r="A849" s="538" t="s">
        <v>1160</v>
      </c>
      <c r="B849" s="550">
        <v>46240</v>
      </c>
    </row>
    <row r="850" spans="1:2">
      <c r="A850" s="538" t="s">
        <v>1161</v>
      </c>
      <c r="B850" s="550">
        <v>46241</v>
      </c>
    </row>
    <row r="851" spans="1:2">
      <c r="A851" s="538" t="s">
        <v>1162</v>
      </c>
      <c r="B851" s="550">
        <v>46242</v>
      </c>
    </row>
    <row r="852" spans="1:2">
      <c r="A852" s="538" t="s">
        <v>1163</v>
      </c>
      <c r="B852" s="550">
        <v>46243</v>
      </c>
    </row>
    <row r="853" spans="1:2">
      <c r="A853" s="538" t="s">
        <v>1164</v>
      </c>
      <c r="B853" s="550">
        <v>46244</v>
      </c>
    </row>
    <row r="854" spans="1:2">
      <c r="A854" s="538" t="s">
        <v>1165</v>
      </c>
      <c r="B854" s="550">
        <v>46245</v>
      </c>
    </row>
    <row r="855" spans="1:2">
      <c r="A855" s="538" t="s">
        <v>1166</v>
      </c>
      <c r="B855" s="550">
        <v>46246</v>
      </c>
    </row>
    <row r="856" spans="1:2">
      <c r="A856" s="538" t="s">
        <v>1167</v>
      </c>
      <c r="B856" s="550">
        <v>46247</v>
      </c>
    </row>
    <row r="857" spans="1:2">
      <c r="A857" s="538" t="s">
        <v>1168</v>
      </c>
      <c r="B857" s="550">
        <v>46248</v>
      </c>
    </row>
    <row r="858" spans="1:2">
      <c r="A858" s="538" t="s">
        <v>1169</v>
      </c>
      <c r="B858" s="550">
        <v>46249</v>
      </c>
    </row>
    <row r="859" spans="1:2">
      <c r="A859" s="538" t="s">
        <v>1170</v>
      </c>
      <c r="B859" s="550">
        <v>46250</v>
      </c>
    </row>
    <row r="860" spans="1:2">
      <c r="A860" s="538" t="s">
        <v>1171</v>
      </c>
      <c r="B860" s="550">
        <v>46251</v>
      </c>
    </row>
    <row r="861" spans="1:2">
      <c r="A861" s="538" t="s">
        <v>1172</v>
      </c>
      <c r="B861" s="550">
        <v>46252</v>
      </c>
    </row>
    <row r="862" spans="1:2">
      <c r="A862" s="538" t="s">
        <v>1173</v>
      </c>
      <c r="B862" s="550">
        <v>46253</v>
      </c>
    </row>
    <row r="863" spans="1:2">
      <c r="A863" s="538" t="s">
        <v>1174</v>
      </c>
      <c r="B863" s="550">
        <v>46254</v>
      </c>
    </row>
    <row r="864" spans="1:2">
      <c r="A864" s="538" t="s">
        <v>1175</v>
      </c>
      <c r="B864" s="550">
        <v>46255</v>
      </c>
    </row>
    <row r="865" spans="1:2">
      <c r="A865" s="538" t="s">
        <v>1176</v>
      </c>
      <c r="B865" s="550">
        <v>46256</v>
      </c>
    </row>
    <row r="866" spans="1:2">
      <c r="A866" s="538" t="s">
        <v>1177</v>
      </c>
      <c r="B866" s="550">
        <v>46257</v>
      </c>
    </row>
    <row r="867" spans="1:2">
      <c r="A867" s="538" t="s">
        <v>1178</v>
      </c>
      <c r="B867" s="550">
        <v>46258</v>
      </c>
    </row>
    <row r="868" spans="1:2">
      <c r="A868" s="538" t="s">
        <v>1179</v>
      </c>
      <c r="B868" s="550">
        <v>46259</v>
      </c>
    </row>
    <row r="869" spans="1:2">
      <c r="A869" s="538" t="s">
        <v>1180</v>
      </c>
      <c r="B869" s="550">
        <v>46260</v>
      </c>
    </row>
    <row r="870" spans="1:2">
      <c r="A870" s="538" t="s">
        <v>1181</v>
      </c>
      <c r="B870" s="550">
        <v>46261</v>
      </c>
    </row>
    <row r="871" spans="1:2">
      <c r="A871" s="538" t="s">
        <v>1182</v>
      </c>
      <c r="B871" s="550">
        <v>46262</v>
      </c>
    </row>
    <row r="872" spans="1:2">
      <c r="A872" s="538" t="s">
        <v>1183</v>
      </c>
      <c r="B872" s="550">
        <v>46263</v>
      </c>
    </row>
    <row r="873" spans="1:2">
      <c r="A873" s="538" t="s">
        <v>1184</v>
      </c>
      <c r="B873" s="550">
        <v>46264</v>
      </c>
    </row>
    <row r="874" spans="1:2">
      <c r="A874" s="538" t="s">
        <v>1185</v>
      </c>
      <c r="B874" s="550">
        <v>46265</v>
      </c>
    </row>
    <row r="875" spans="1:2">
      <c r="A875" s="538" t="s">
        <v>1186</v>
      </c>
      <c r="B875" s="550">
        <v>46266</v>
      </c>
    </row>
    <row r="876" spans="1:2">
      <c r="A876" s="538" t="s">
        <v>1187</v>
      </c>
      <c r="B876" s="550">
        <v>46267</v>
      </c>
    </row>
    <row r="877" spans="1:2">
      <c r="A877" s="538" t="s">
        <v>1188</v>
      </c>
      <c r="B877" s="550">
        <v>46268</v>
      </c>
    </row>
    <row r="878" spans="1:2">
      <c r="A878" s="538" t="s">
        <v>1189</v>
      </c>
      <c r="B878" s="550">
        <v>46269</v>
      </c>
    </row>
    <row r="879" spans="1:2">
      <c r="A879" s="538" t="s">
        <v>1190</v>
      </c>
      <c r="B879" s="550">
        <v>46270</v>
      </c>
    </row>
    <row r="880" spans="1:2">
      <c r="A880" s="538" t="s">
        <v>1191</v>
      </c>
      <c r="B880" s="550">
        <v>46271</v>
      </c>
    </row>
    <row r="881" spans="1:2">
      <c r="A881" s="538" t="s">
        <v>1192</v>
      </c>
      <c r="B881" s="550">
        <v>46272</v>
      </c>
    </row>
    <row r="882" spans="1:2">
      <c r="A882" s="538" t="s">
        <v>1193</v>
      </c>
      <c r="B882" s="550">
        <v>46273</v>
      </c>
    </row>
    <row r="883" spans="1:2">
      <c r="A883" s="538" t="s">
        <v>1194</v>
      </c>
      <c r="B883" s="550">
        <v>46274</v>
      </c>
    </row>
    <row r="884" spans="1:2">
      <c r="A884" s="538" t="s">
        <v>1195</v>
      </c>
      <c r="B884" s="550">
        <v>46275</v>
      </c>
    </row>
    <row r="885" spans="1:2">
      <c r="A885" s="538" t="s">
        <v>1196</v>
      </c>
      <c r="B885" s="550">
        <v>46276</v>
      </c>
    </row>
    <row r="886" spans="1:2">
      <c r="A886" s="538" t="s">
        <v>1197</v>
      </c>
      <c r="B886" s="550">
        <v>46277</v>
      </c>
    </row>
    <row r="887" spans="1:2">
      <c r="A887" s="538" t="s">
        <v>1198</v>
      </c>
      <c r="B887" s="550">
        <v>46278</v>
      </c>
    </row>
    <row r="888" spans="1:2">
      <c r="A888" s="538" t="s">
        <v>1199</v>
      </c>
      <c r="B888" s="550">
        <v>46279</v>
      </c>
    </row>
    <row r="889" spans="1:2">
      <c r="A889" s="538" t="s">
        <v>1200</v>
      </c>
      <c r="B889" s="550">
        <v>46280</v>
      </c>
    </row>
    <row r="890" spans="1:2">
      <c r="A890" s="538" t="s">
        <v>1201</v>
      </c>
      <c r="B890" s="550">
        <v>46281</v>
      </c>
    </row>
    <row r="891" spans="1:2">
      <c r="A891" s="538" t="s">
        <v>1202</v>
      </c>
      <c r="B891" s="550">
        <v>46282</v>
      </c>
    </row>
    <row r="892" spans="1:2">
      <c r="A892" s="538" t="s">
        <v>1203</v>
      </c>
      <c r="B892" s="550">
        <v>46283</v>
      </c>
    </row>
    <row r="893" spans="1:2">
      <c r="A893" s="538" t="s">
        <v>1204</v>
      </c>
      <c r="B893" s="550">
        <v>46284</v>
      </c>
    </row>
    <row r="894" spans="1:2">
      <c r="A894" s="538" t="s">
        <v>1205</v>
      </c>
      <c r="B894" s="550">
        <v>46285</v>
      </c>
    </row>
    <row r="895" spans="1:2">
      <c r="A895" s="538" t="s">
        <v>1206</v>
      </c>
      <c r="B895" s="550">
        <v>46286</v>
      </c>
    </row>
    <row r="896" spans="1:2">
      <c r="A896" s="538" t="s">
        <v>1207</v>
      </c>
      <c r="B896" s="550">
        <v>46287</v>
      </c>
    </row>
    <row r="897" spans="1:2">
      <c r="A897" s="538" t="s">
        <v>1208</v>
      </c>
      <c r="B897" s="550">
        <v>46288</v>
      </c>
    </row>
    <row r="898" spans="1:2">
      <c r="A898" s="538" t="s">
        <v>1209</v>
      </c>
      <c r="B898" s="550">
        <v>46289</v>
      </c>
    </row>
    <row r="899" spans="1:2">
      <c r="A899" s="538" t="s">
        <v>1210</v>
      </c>
      <c r="B899" s="550">
        <v>46290</v>
      </c>
    </row>
    <row r="900" spans="1:2">
      <c r="A900" s="538" t="s">
        <v>1211</v>
      </c>
      <c r="B900" s="550">
        <v>46291</v>
      </c>
    </row>
    <row r="901" spans="1:2">
      <c r="A901" s="538" t="s">
        <v>1212</v>
      </c>
      <c r="B901" s="550">
        <v>46292</v>
      </c>
    </row>
    <row r="902" spans="1:2">
      <c r="A902" s="538" t="s">
        <v>1213</v>
      </c>
      <c r="B902" s="550">
        <v>46293</v>
      </c>
    </row>
    <row r="903" spans="1:2">
      <c r="A903" s="538" t="s">
        <v>1214</v>
      </c>
      <c r="B903" s="550">
        <v>46294</v>
      </c>
    </row>
    <row r="904" spans="1:2">
      <c r="A904" s="538" t="s">
        <v>1215</v>
      </c>
      <c r="B904" s="550">
        <v>46295</v>
      </c>
    </row>
    <row r="905" spans="1:2">
      <c r="A905" s="538" t="s">
        <v>1216</v>
      </c>
      <c r="B905" s="550">
        <v>46296</v>
      </c>
    </row>
    <row r="906" spans="1:2">
      <c r="A906" s="538" t="s">
        <v>1217</v>
      </c>
      <c r="B906" s="550">
        <v>46297</v>
      </c>
    </row>
    <row r="907" spans="1:2">
      <c r="A907" s="538" t="s">
        <v>1218</v>
      </c>
      <c r="B907" s="550">
        <v>46298</v>
      </c>
    </row>
    <row r="908" spans="1:2">
      <c r="A908" s="538" t="s">
        <v>1219</v>
      </c>
      <c r="B908" s="550">
        <v>46299</v>
      </c>
    </row>
    <row r="909" spans="1:2">
      <c r="A909" s="538" t="s">
        <v>1220</v>
      </c>
      <c r="B909" s="550">
        <v>46300</v>
      </c>
    </row>
    <row r="910" spans="1:2">
      <c r="A910" s="538" t="s">
        <v>1221</v>
      </c>
      <c r="B910" s="550">
        <v>46301</v>
      </c>
    </row>
    <row r="911" spans="1:2">
      <c r="A911" s="538" t="s">
        <v>1222</v>
      </c>
      <c r="B911" s="550">
        <v>46302</v>
      </c>
    </row>
    <row r="912" spans="1:2">
      <c r="A912" s="538" t="s">
        <v>1223</v>
      </c>
      <c r="B912" s="550">
        <v>46303</v>
      </c>
    </row>
    <row r="913" spans="1:2">
      <c r="A913" s="538" t="s">
        <v>1224</v>
      </c>
      <c r="B913" s="550">
        <v>46304</v>
      </c>
    </row>
    <row r="914" spans="1:2">
      <c r="A914" s="538" t="s">
        <v>1225</v>
      </c>
      <c r="B914" s="550">
        <v>46305</v>
      </c>
    </row>
    <row r="915" spans="1:2">
      <c r="A915" s="538" t="s">
        <v>1226</v>
      </c>
      <c r="B915" s="550">
        <v>46306</v>
      </c>
    </row>
    <row r="916" spans="1:2">
      <c r="A916" s="538" t="s">
        <v>1227</v>
      </c>
      <c r="B916" s="550">
        <v>46307</v>
      </c>
    </row>
    <row r="917" spans="1:2">
      <c r="A917" s="538" t="s">
        <v>1228</v>
      </c>
      <c r="B917" s="550">
        <v>46308</v>
      </c>
    </row>
    <row r="918" spans="1:2">
      <c r="A918" s="538" t="s">
        <v>1229</v>
      </c>
      <c r="B918" s="550">
        <v>46309</v>
      </c>
    </row>
    <row r="919" spans="1:2">
      <c r="A919" s="538" t="s">
        <v>1230</v>
      </c>
      <c r="B919" s="550">
        <v>46310</v>
      </c>
    </row>
    <row r="920" spans="1:2">
      <c r="A920" s="538" t="s">
        <v>1231</v>
      </c>
      <c r="B920" s="550">
        <v>46311</v>
      </c>
    </row>
    <row r="921" spans="1:2">
      <c r="A921" s="538" t="s">
        <v>1232</v>
      </c>
      <c r="B921" s="550">
        <v>46312</v>
      </c>
    </row>
    <row r="922" spans="1:2">
      <c r="A922" s="538" t="s">
        <v>1233</v>
      </c>
      <c r="B922" s="550">
        <v>46313</v>
      </c>
    </row>
    <row r="923" spans="1:2">
      <c r="A923" s="538" t="s">
        <v>1234</v>
      </c>
      <c r="B923" s="550">
        <v>46314</v>
      </c>
    </row>
    <row r="924" spans="1:2">
      <c r="A924" s="538" t="s">
        <v>1235</v>
      </c>
      <c r="B924" s="550">
        <v>46315</v>
      </c>
    </row>
    <row r="925" spans="1:2">
      <c r="A925" s="538" t="s">
        <v>1236</v>
      </c>
      <c r="B925" s="550">
        <v>46316</v>
      </c>
    </row>
    <row r="926" spans="1:2">
      <c r="A926" s="538" t="s">
        <v>1237</v>
      </c>
      <c r="B926" s="550">
        <v>46317</v>
      </c>
    </row>
    <row r="927" spans="1:2">
      <c r="A927" s="538" t="s">
        <v>1238</v>
      </c>
      <c r="B927" s="550">
        <v>46318</v>
      </c>
    </row>
    <row r="928" spans="1:2">
      <c r="A928" s="538" t="s">
        <v>1239</v>
      </c>
      <c r="B928" s="550">
        <v>46319</v>
      </c>
    </row>
    <row r="929" spans="1:2">
      <c r="A929" s="538" t="s">
        <v>1240</v>
      </c>
      <c r="B929" s="550">
        <v>46320</v>
      </c>
    </row>
    <row r="930" spans="1:2">
      <c r="A930" s="538" t="s">
        <v>1241</v>
      </c>
      <c r="B930" s="550">
        <v>46321</v>
      </c>
    </row>
    <row r="931" spans="1:2">
      <c r="A931" s="538" t="s">
        <v>1242</v>
      </c>
      <c r="B931" s="550">
        <v>46322</v>
      </c>
    </row>
    <row r="932" spans="1:2">
      <c r="A932" s="538" t="s">
        <v>1243</v>
      </c>
      <c r="B932" s="550">
        <v>46323</v>
      </c>
    </row>
    <row r="933" spans="1:2">
      <c r="A933" s="538" t="s">
        <v>1244</v>
      </c>
      <c r="B933" s="550">
        <v>46324</v>
      </c>
    </row>
    <row r="934" spans="1:2">
      <c r="A934" s="538" t="s">
        <v>1245</v>
      </c>
      <c r="B934" s="550">
        <v>46325</v>
      </c>
    </row>
    <row r="935" spans="1:2">
      <c r="A935" s="538" t="s">
        <v>1246</v>
      </c>
      <c r="B935" s="550">
        <v>46326</v>
      </c>
    </row>
    <row r="936" spans="1:2">
      <c r="A936" s="538" t="s">
        <v>1247</v>
      </c>
      <c r="B936" s="550">
        <v>46327</v>
      </c>
    </row>
    <row r="937" spans="1:2">
      <c r="A937" s="538" t="s">
        <v>1248</v>
      </c>
      <c r="B937" s="550">
        <v>46328</v>
      </c>
    </row>
    <row r="938" spans="1:2">
      <c r="A938" s="538" t="s">
        <v>1249</v>
      </c>
      <c r="B938" s="550">
        <v>46329</v>
      </c>
    </row>
    <row r="939" spans="1:2">
      <c r="A939" s="538" t="s">
        <v>1250</v>
      </c>
      <c r="B939" s="550">
        <v>46330</v>
      </c>
    </row>
    <row r="940" spans="1:2">
      <c r="A940" s="538" t="s">
        <v>1251</v>
      </c>
      <c r="B940" s="550">
        <v>46331</v>
      </c>
    </row>
    <row r="941" spans="1:2">
      <c r="A941" s="538" t="s">
        <v>1252</v>
      </c>
      <c r="B941" s="550">
        <v>46332</v>
      </c>
    </row>
    <row r="942" spans="1:2">
      <c r="A942" s="538" t="s">
        <v>1253</v>
      </c>
      <c r="B942" s="550">
        <v>46333</v>
      </c>
    </row>
    <row r="943" spans="1:2">
      <c r="A943" s="538" t="s">
        <v>1254</v>
      </c>
      <c r="B943" s="550">
        <v>46334</v>
      </c>
    </row>
    <row r="944" spans="1:2">
      <c r="A944" s="538" t="s">
        <v>1255</v>
      </c>
      <c r="B944" s="550">
        <v>46335</v>
      </c>
    </row>
    <row r="945" spans="1:2">
      <c r="A945" s="538" t="s">
        <v>1256</v>
      </c>
      <c r="B945" s="550">
        <v>46336</v>
      </c>
    </row>
    <row r="946" spans="1:2">
      <c r="A946" s="538" t="s">
        <v>1257</v>
      </c>
      <c r="B946" s="550">
        <v>46337</v>
      </c>
    </row>
    <row r="947" spans="1:2">
      <c r="A947" s="538" t="s">
        <v>1258</v>
      </c>
      <c r="B947" s="550">
        <v>46338</v>
      </c>
    </row>
    <row r="948" spans="1:2">
      <c r="A948" s="538" t="s">
        <v>1259</v>
      </c>
      <c r="B948" s="550">
        <v>46339</v>
      </c>
    </row>
    <row r="949" spans="1:2">
      <c r="A949" s="538" t="s">
        <v>1260</v>
      </c>
      <c r="B949" s="550">
        <v>46340</v>
      </c>
    </row>
    <row r="950" spans="1:2">
      <c r="A950" s="538" t="s">
        <v>1261</v>
      </c>
      <c r="B950" s="550">
        <v>46341</v>
      </c>
    </row>
    <row r="951" spans="1:2">
      <c r="A951" s="538" t="s">
        <v>1262</v>
      </c>
      <c r="B951" s="550">
        <v>46342</v>
      </c>
    </row>
    <row r="952" spans="1:2">
      <c r="A952" s="538" t="s">
        <v>1263</v>
      </c>
      <c r="B952" s="550">
        <v>46343</v>
      </c>
    </row>
    <row r="953" spans="1:2">
      <c r="A953" s="538" t="s">
        <v>1264</v>
      </c>
      <c r="B953" s="550">
        <v>46344</v>
      </c>
    </row>
    <row r="954" spans="1:2">
      <c r="A954" s="538" t="s">
        <v>1265</v>
      </c>
      <c r="B954" s="550">
        <v>46345</v>
      </c>
    </row>
    <row r="955" spans="1:2">
      <c r="A955" s="538" t="s">
        <v>1266</v>
      </c>
      <c r="B955" s="550">
        <v>46346</v>
      </c>
    </row>
    <row r="956" spans="1:2">
      <c r="A956" s="538" t="s">
        <v>1267</v>
      </c>
      <c r="B956" s="550">
        <v>46347</v>
      </c>
    </row>
    <row r="957" spans="1:2">
      <c r="A957" s="538" t="s">
        <v>1268</v>
      </c>
      <c r="B957" s="550">
        <v>46348</v>
      </c>
    </row>
    <row r="958" spans="1:2">
      <c r="A958" s="538" t="s">
        <v>1269</v>
      </c>
      <c r="B958" s="550">
        <v>46349</v>
      </c>
    </row>
    <row r="959" spans="1:2">
      <c r="A959" s="538" t="s">
        <v>1270</v>
      </c>
      <c r="B959" s="550">
        <v>46350</v>
      </c>
    </row>
    <row r="960" spans="1:2">
      <c r="A960" s="538" t="s">
        <v>1271</v>
      </c>
      <c r="B960" s="550">
        <v>46351</v>
      </c>
    </row>
    <row r="961" spans="1:2">
      <c r="A961" s="538" t="s">
        <v>1272</v>
      </c>
      <c r="B961" s="550">
        <v>46352</v>
      </c>
    </row>
    <row r="962" spans="1:2">
      <c r="A962" s="538" t="s">
        <v>1273</v>
      </c>
      <c r="B962" s="550">
        <v>46353</v>
      </c>
    </row>
    <row r="963" spans="1:2">
      <c r="A963" s="538" t="s">
        <v>1274</v>
      </c>
      <c r="B963" s="550">
        <v>46354</v>
      </c>
    </row>
    <row r="964" spans="1:2">
      <c r="A964" s="538" t="s">
        <v>1275</v>
      </c>
      <c r="B964" s="550">
        <v>46355</v>
      </c>
    </row>
    <row r="965" spans="1:2">
      <c r="A965" s="538" t="s">
        <v>1276</v>
      </c>
      <c r="B965" s="550">
        <v>46356</v>
      </c>
    </row>
    <row r="966" spans="1:2">
      <c r="A966" s="538" t="s">
        <v>1277</v>
      </c>
      <c r="B966" s="550">
        <v>46357</v>
      </c>
    </row>
    <row r="967" spans="1:2">
      <c r="A967" s="538" t="s">
        <v>1278</v>
      </c>
      <c r="B967" s="550">
        <v>46358</v>
      </c>
    </row>
    <row r="968" spans="1:2">
      <c r="A968" s="538" t="s">
        <v>1279</v>
      </c>
      <c r="B968" s="550">
        <v>46359</v>
      </c>
    </row>
    <row r="969" spans="1:2">
      <c r="A969" s="538" t="s">
        <v>1280</v>
      </c>
      <c r="B969" s="550">
        <v>46360</v>
      </c>
    </row>
    <row r="970" spans="1:2">
      <c r="A970" s="538" t="s">
        <v>1281</v>
      </c>
      <c r="B970" s="550">
        <v>46361</v>
      </c>
    </row>
    <row r="971" spans="1:2">
      <c r="A971" s="538" t="s">
        <v>1282</v>
      </c>
      <c r="B971" s="550">
        <v>46362</v>
      </c>
    </row>
    <row r="972" spans="1:2">
      <c r="A972" s="538" t="s">
        <v>1283</v>
      </c>
      <c r="B972" s="550">
        <v>46363</v>
      </c>
    </row>
    <row r="973" spans="1:2">
      <c r="A973" s="538" t="s">
        <v>1284</v>
      </c>
      <c r="B973" s="550">
        <v>46364</v>
      </c>
    </row>
    <row r="974" spans="1:2">
      <c r="A974" s="538" t="s">
        <v>1285</v>
      </c>
      <c r="B974" s="550">
        <v>46365</v>
      </c>
    </row>
    <row r="975" spans="1:2">
      <c r="A975" s="538" t="s">
        <v>1286</v>
      </c>
      <c r="B975" s="550">
        <v>46366</v>
      </c>
    </row>
    <row r="976" spans="1:2">
      <c r="A976" s="538" t="s">
        <v>1287</v>
      </c>
      <c r="B976" s="550">
        <v>46367</v>
      </c>
    </row>
    <row r="977" spans="1:2">
      <c r="A977" s="538" t="s">
        <v>1288</v>
      </c>
      <c r="B977" s="550">
        <v>46368</v>
      </c>
    </row>
    <row r="978" spans="1:2">
      <c r="A978" s="538" t="s">
        <v>1289</v>
      </c>
      <c r="B978" s="550">
        <v>46369</v>
      </c>
    </row>
    <row r="979" spans="1:2">
      <c r="A979" s="538" t="s">
        <v>1290</v>
      </c>
      <c r="B979" s="550">
        <v>46370</v>
      </c>
    </row>
    <row r="980" spans="1:2">
      <c r="A980" s="538" t="s">
        <v>1291</v>
      </c>
      <c r="B980" s="550">
        <v>46371</v>
      </c>
    </row>
    <row r="981" spans="1:2">
      <c r="A981" s="538" t="s">
        <v>1292</v>
      </c>
      <c r="B981" s="550">
        <v>46372</v>
      </c>
    </row>
    <row r="982" spans="1:2">
      <c r="A982" s="538" t="s">
        <v>1293</v>
      </c>
      <c r="B982" s="550">
        <v>46373</v>
      </c>
    </row>
    <row r="983" spans="1:2">
      <c r="A983" s="538" t="s">
        <v>1294</v>
      </c>
      <c r="B983" s="550">
        <v>46374</v>
      </c>
    </row>
    <row r="984" spans="1:2">
      <c r="A984" s="538" t="s">
        <v>1295</v>
      </c>
      <c r="B984" s="550">
        <v>46375</v>
      </c>
    </row>
    <row r="985" spans="1:2">
      <c r="A985" s="538" t="s">
        <v>1296</v>
      </c>
      <c r="B985" s="550">
        <v>46376</v>
      </c>
    </row>
    <row r="986" spans="1:2">
      <c r="A986" s="538" t="s">
        <v>1297</v>
      </c>
      <c r="B986" s="550">
        <v>46377</v>
      </c>
    </row>
    <row r="987" spans="1:2">
      <c r="A987" s="538" t="s">
        <v>1298</v>
      </c>
      <c r="B987" s="550">
        <v>46378</v>
      </c>
    </row>
    <row r="988" spans="1:2">
      <c r="A988" s="538" t="s">
        <v>1299</v>
      </c>
      <c r="B988" s="550">
        <v>46379</v>
      </c>
    </row>
    <row r="989" spans="1:2">
      <c r="A989" s="538" t="s">
        <v>1300</v>
      </c>
      <c r="B989" s="550">
        <v>46380</v>
      </c>
    </row>
    <row r="990" spans="1:2">
      <c r="A990" s="538" t="s">
        <v>1301</v>
      </c>
      <c r="B990" s="550">
        <v>46381</v>
      </c>
    </row>
    <row r="991" spans="1:2">
      <c r="A991" s="538" t="s">
        <v>1302</v>
      </c>
      <c r="B991" s="550">
        <v>46382</v>
      </c>
    </row>
    <row r="992" spans="1:2">
      <c r="A992" s="538" t="s">
        <v>1303</v>
      </c>
      <c r="B992" s="550">
        <v>46383</v>
      </c>
    </row>
    <row r="993" spans="1:2">
      <c r="A993" s="538" t="s">
        <v>1304</v>
      </c>
      <c r="B993" s="550">
        <v>46384</v>
      </c>
    </row>
    <row r="994" spans="1:2">
      <c r="A994" s="538" t="s">
        <v>1305</v>
      </c>
      <c r="B994" s="550">
        <v>46385</v>
      </c>
    </row>
    <row r="995" spans="1:2">
      <c r="A995" s="538" t="s">
        <v>1306</v>
      </c>
      <c r="B995" s="550">
        <v>46386</v>
      </c>
    </row>
    <row r="996" spans="1:2">
      <c r="A996" s="538" t="s">
        <v>1307</v>
      </c>
      <c r="B996" s="550">
        <v>46387</v>
      </c>
    </row>
    <row r="997" spans="1:2">
      <c r="A997" s="538" t="s">
        <v>1308</v>
      </c>
      <c r="B997" s="550">
        <v>46388</v>
      </c>
    </row>
    <row r="998" spans="1:2">
      <c r="A998" s="538" t="s">
        <v>1309</v>
      </c>
      <c r="B998" s="550">
        <v>46389</v>
      </c>
    </row>
    <row r="999" spans="1:2">
      <c r="A999" s="538" t="s">
        <v>1310</v>
      </c>
      <c r="B999" s="550">
        <v>46390</v>
      </c>
    </row>
    <row r="1000" spans="1:2">
      <c r="A1000" s="538" t="s">
        <v>1311</v>
      </c>
      <c r="B1000" s="550">
        <v>46391</v>
      </c>
    </row>
    <row r="1001" spans="1:2">
      <c r="A1001" s="538" t="s">
        <v>1312</v>
      </c>
      <c r="B1001" s="550">
        <v>46392</v>
      </c>
    </row>
    <row r="1002" spans="1:2">
      <c r="A1002" s="538" t="s">
        <v>1313</v>
      </c>
      <c r="B1002" s="550">
        <v>46393</v>
      </c>
    </row>
    <row r="1003" spans="1:2">
      <c r="A1003" s="538" t="s">
        <v>1314</v>
      </c>
      <c r="B1003" s="550">
        <v>46394</v>
      </c>
    </row>
    <row r="1004" spans="1:2">
      <c r="A1004" s="538" t="s">
        <v>1315</v>
      </c>
      <c r="B1004" s="550">
        <v>46395</v>
      </c>
    </row>
    <row r="1005" spans="1:2">
      <c r="A1005" s="538" t="s">
        <v>1316</v>
      </c>
      <c r="B1005" s="550">
        <v>46396</v>
      </c>
    </row>
    <row r="1006" spans="1:2">
      <c r="A1006" s="538" t="s">
        <v>1317</v>
      </c>
      <c r="B1006" s="550">
        <v>46397</v>
      </c>
    </row>
    <row r="1007" spans="1:2">
      <c r="A1007" s="538" t="s">
        <v>1318</v>
      </c>
      <c r="B1007" s="550">
        <v>46398</v>
      </c>
    </row>
    <row r="1008" spans="1:2">
      <c r="A1008" s="538" t="s">
        <v>1319</v>
      </c>
      <c r="B1008" s="550">
        <v>46399</v>
      </c>
    </row>
    <row r="1009" spans="1:2">
      <c r="A1009" s="538" t="s">
        <v>1320</v>
      </c>
      <c r="B1009" s="550">
        <v>46400</v>
      </c>
    </row>
    <row r="1010" spans="1:2">
      <c r="A1010" s="538" t="s">
        <v>1321</v>
      </c>
      <c r="B1010" s="550">
        <v>46401</v>
      </c>
    </row>
    <row r="1011" spans="1:2">
      <c r="A1011" s="538" t="s">
        <v>1322</v>
      </c>
      <c r="B1011" s="550">
        <v>46402</v>
      </c>
    </row>
    <row r="1012" spans="1:2">
      <c r="A1012" s="538" t="s">
        <v>1323</v>
      </c>
      <c r="B1012" s="550">
        <v>46403</v>
      </c>
    </row>
    <row r="1013" spans="1:2">
      <c r="A1013" s="538" t="s">
        <v>1324</v>
      </c>
      <c r="B1013" s="550">
        <v>46404</v>
      </c>
    </row>
    <row r="1014" spans="1:2">
      <c r="A1014" s="538" t="s">
        <v>1325</v>
      </c>
      <c r="B1014" s="550">
        <v>46405</v>
      </c>
    </row>
    <row r="1015" spans="1:2">
      <c r="A1015" s="538" t="s">
        <v>1326</v>
      </c>
      <c r="B1015" s="550">
        <v>46406</v>
      </c>
    </row>
    <row r="1016" spans="1:2">
      <c r="A1016" s="538" t="s">
        <v>1327</v>
      </c>
      <c r="B1016" s="550">
        <v>46407</v>
      </c>
    </row>
    <row r="1017" spans="1:2">
      <c r="A1017" s="538" t="s">
        <v>1328</v>
      </c>
      <c r="B1017" s="550">
        <v>46408</v>
      </c>
    </row>
    <row r="1018" spans="1:2">
      <c r="A1018" s="538" t="s">
        <v>1329</v>
      </c>
      <c r="B1018" s="550">
        <v>46409</v>
      </c>
    </row>
    <row r="1019" spans="1:2">
      <c r="A1019" s="538" t="s">
        <v>1330</v>
      </c>
      <c r="B1019" s="550">
        <v>46410</v>
      </c>
    </row>
    <row r="1020" spans="1:2">
      <c r="A1020" s="538" t="s">
        <v>1331</v>
      </c>
      <c r="B1020" s="550">
        <v>46411</v>
      </c>
    </row>
    <row r="1021" spans="1:2">
      <c r="A1021" s="538" t="s">
        <v>1332</v>
      </c>
      <c r="B1021" s="550">
        <v>46412</v>
      </c>
    </row>
    <row r="1022" spans="1:2">
      <c r="A1022" s="538" t="s">
        <v>1333</v>
      </c>
      <c r="B1022" s="550">
        <v>46413</v>
      </c>
    </row>
    <row r="1023" spans="1:2">
      <c r="A1023" s="538" t="s">
        <v>1334</v>
      </c>
      <c r="B1023" s="550">
        <v>46414</v>
      </c>
    </row>
    <row r="1024" spans="1:2">
      <c r="A1024" s="538" t="s">
        <v>1335</v>
      </c>
      <c r="B1024" s="550">
        <v>46415</v>
      </c>
    </row>
    <row r="1025" spans="1:2">
      <c r="A1025" s="538" t="s">
        <v>1336</v>
      </c>
      <c r="B1025" s="550">
        <v>46416</v>
      </c>
    </row>
    <row r="1026" spans="1:2">
      <c r="A1026" s="538" t="s">
        <v>1337</v>
      </c>
      <c r="B1026" s="550">
        <v>46417</v>
      </c>
    </row>
    <row r="1027" spans="1:2">
      <c r="A1027" s="538" t="s">
        <v>1338</v>
      </c>
      <c r="B1027" s="550">
        <v>46418</v>
      </c>
    </row>
    <row r="1028" spans="1:2">
      <c r="A1028" s="538" t="s">
        <v>1339</v>
      </c>
      <c r="B1028" s="550">
        <v>46419</v>
      </c>
    </row>
    <row r="1029" spans="1:2">
      <c r="A1029" s="538" t="s">
        <v>1340</v>
      </c>
      <c r="B1029" s="550">
        <v>46420</v>
      </c>
    </row>
    <row r="1030" spans="1:2">
      <c r="A1030" s="538" t="s">
        <v>1341</v>
      </c>
      <c r="B1030" s="550">
        <v>46421</v>
      </c>
    </row>
    <row r="1031" spans="1:2">
      <c r="A1031" s="538" t="s">
        <v>1342</v>
      </c>
      <c r="B1031" s="550">
        <v>46422</v>
      </c>
    </row>
    <row r="1032" spans="1:2">
      <c r="A1032" s="538" t="s">
        <v>1343</v>
      </c>
      <c r="B1032" s="550">
        <v>46423</v>
      </c>
    </row>
    <row r="1033" spans="1:2">
      <c r="A1033" s="538" t="s">
        <v>1344</v>
      </c>
      <c r="B1033" s="550">
        <v>46424</v>
      </c>
    </row>
    <row r="1034" spans="1:2">
      <c r="A1034" s="538" t="s">
        <v>1345</v>
      </c>
      <c r="B1034" s="550">
        <v>46425</v>
      </c>
    </row>
    <row r="1035" spans="1:2">
      <c r="A1035" s="538" t="s">
        <v>1346</v>
      </c>
      <c r="B1035" s="550">
        <v>46426</v>
      </c>
    </row>
    <row r="1036" spans="1:2">
      <c r="A1036" s="538" t="s">
        <v>1347</v>
      </c>
      <c r="B1036" s="550">
        <v>46427</v>
      </c>
    </row>
    <row r="1037" spans="1:2">
      <c r="A1037" s="538" t="s">
        <v>1348</v>
      </c>
      <c r="B1037" s="550">
        <v>46428</v>
      </c>
    </row>
    <row r="1038" spans="1:2">
      <c r="A1038" s="538" t="s">
        <v>1349</v>
      </c>
      <c r="B1038" s="550">
        <v>46429</v>
      </c>
    </row>
    <row r="1039" spans="1:2">
      <c r="A1039" s="538" t="s">
        <v>1350</v>
      </c>
      <c r="B1039" s="550">
        <v>46430</v>
      </c>
    </row>
    <row r="1040" spans="1:2">
      <c r="A1040" s="538" t="s">
        <v>1351</v>
      </c>
      <c r="B1040" s="550">
        <v>46431</v>
      </c>
    </row>
    <row r="1041" spans="1:2">
      <c r="A1041" s="538" t="s">
        <v>1352</v>
      </c>
      <c r="B1041" s="550">
        <v>46432</v>
      </c>
    </row>
    <row r="1042" spans="1:2">
      <c r="A1042" s="538" t="s">
        <v>1353</v>
      </c>
      <c r="B1042" s="550">
        <v>46433</v>
      </c>
    </row>
    <row r="1043" spans="1:2">
      <c r="A1043" s="538" t="s">
        <v>1354</v>
      </c>
      <c r="B1043" s="550">
        <v>46434</v>
      </c>
    </row>
    <row r="1044" spans="1:2">
      <c r="A1044" s="538" t="s">
        <v>1355</v>
      </c>
      <c r="B1044" s="550">
        <v>46435</v>
      </c>
    </row>
    <row r="1045" spans="1:2">
      <c r="A1045" s="538" t="s">
        <v>1356</v>
      </c>
      <c r="B1045" s="550">
        <v>46436</v>
      </c>
    </row>
    <row r="1046" spans="1:2">
      <c r="A1046" s="538" t="s">
        <v>1357</v>
      </c>
      <c r="B1046" s="550">
        <v>46437</v>
      </c>
    </row>
    <row r="1047" spans="1:2">
      <c r="A1047" s="538" t="s">
        <v>1358</v>
      </c>
      <c r="B1047" s="550">
        <v>46438</v>
      </c>
    </row>
    <row r="1048" spans="1:2">
      <c r="A1048" s="538" t="s">
        <v>1359</v>
      </c>
      <c r="B1048" s="550">
        <v>46439</v>
      </c>
    </row>
    <row r="1049" spans="1:2">
      <c r="A1049" s="538" t="s">
        <v>1360</v>
      </c>
      <c r="B1049" s="550">
        <v>46440</v>
      </c>
    </row>
    <row r="1050" spans="1:2">
      <c r="A1050" s="538" t="s">
        <v>1361</v>
      </c>
      <c r="B1050" s="550">
        <v>46441</v>
      </c>
    </row>
    <row r="1051" spans="1:2">
      <c r="A1051" s="538" t="s">
        <v>1362</v>
      </c>
      <c r="B1051" s="550">
        <v>46442</v>
      </c>
    </row>
    <row r="1052" spans="1:2">
      <c r="A1052" s="538" t="s">
        <v>1363</v>
      </c>
      <c r="B1052" s="550">
        <v>46443</v>
      </c>
    </row>
    <row r="1053" spans="1:2">
      <c r="A1053" s="538" t="s">
        <v>1364</v>
      </c>
      <c r="B1053" s="550">
        <v>46444</v>
      </c>
    </row>
    <row r="1054" spans="1:2">
      <c r="A1054" s="538" t="s">
        <v>1365</v>
      </c>
      <c r="B1054" s="550">
        <v>46445</v>
      </c>
    </row>
    <row r="1055" spans="1:2">
      <c r="A1055" s="538" t="s">
        <v>1366</v>
      </c>
      <c r="B1055" s="550">
        <v>46446</v>
      </c>
    </row>
    <row r="1056" spans="1:2">
      <c r="A1056" s="538" t="s">
        <v>1367</v>
      </c>
      <c r="B1056" s="550">
        <v>46447</v>
      </c>
    </row>
    <row r="1057" spans="1:2">
      <c r="A1057" s="538" t="s">
        <v>1368</v>
      </c>
      <c r="B1057" s="550">
        <v>46448</v>
      </c>
    </row>
    <row r="1058" spans="1:2">
      <c r="A1058" s="538" t="s">
        <v>1369</v>
      </c>
      <c r="B1058" s="550">
        <v>46449</v>
      </c>
    </row>
    <row r="1059" spans="1:2">
      <c r="A1059" s="538" t="s">
        <v>1370</v>
      </c>
      <c r="B1059" s="550">
        <v>46450</v>
      </c>
    </row>
    <row r="1060" spans="1:2">
      <c r="A1060" s="538" t="s">
        <v>1371</v>
      </c>
      <c r="B1060" s="550">
        <v>46451</v>
      </c>
    </row>
    <row r="1061" spans="1:2">
      <c r="A1061" s="538" t="s">
        <v>1372</v>
      </c>
      <c r="B1061" s="550">
        <v>46452</v>
      </c>
    </row>
    <row r="1062" spans="1:2">
      <c r="A1062" s="538" t="s">
        <v>1373</v>
      </c>
      <c r="B1062" s="550">
        <v>46453</v>
      </c>
    </row>
    <row r="1063" spans="1:2">
      <c r="A1063" s="538" t="s">
        <v>1374</v>
      </c>
      <c r="B1063" s="550">
        <v>46454</v>
      </c>
    </row>
    <row r="1064" spans="1:2">
      <c r="A1064" s="538" t="s">
        <v>1375</v>
      </c>
      <c r="B1064" s="550">
        <v>46455</v>
      </c>
    </row>
    <row r="1065" spans="1:2">
      <c r="A1065" s="538" t="s">
        <v>1376</v>
      </c>
      <c r="B1065" s="550">
        <v>46456</v>
      </c>
    </row>
    <row r="1066" spans="1:2">
      <c r="A1066" s="538" t="s">
        <v>1377</v>
      </c>
      <c r="B1066" s="550">
        <v>46457</v>
      </c>
    </row>
    <row r="1067" spans="1:2">
      <c r="A1067" s="538" t="s">
        <v>1378</v>
      </c>
      <c r="B1067" s="550">
        <v>46458</v>
      </c>
    </row>
    <row r="1068" spans="1:2">
      <c r="A1068" s="538" t="s">
        <v>1379</v>
      </c>
      <c r="B1068" s="550">
        <v>46459</v>
      </c>
    </row>
    <row r="1069" spans="1:2">
      <c r="A1069" s="538" t="s">
        <v>1380</v>
      </c>
      <c r="B1069" s="550">
        <v>46460</v>
      </c>
    </row>
    <row r="1070" spans="1:2">
      <c r="A1070" s="538" t="s">
        <v>1381</v>
      </c>
      <c r="B1070" s="550">
        <v>46461</v>
      </c>
    </row>
    <row r="1071" spans="1:2">
      <c r="A1071" s="538" t="s">
        <v>1382</v>
      </c>
      <c r="B1071" s="550">
        <v>46462</v>
      </c>
    </row>
    <row r="1072" spans="1:2">
      <c r="A1072" s="538" t="s">
        <v>1383</v>
      </c>
      <c r="B1072" s="550">
        <v>46463</v>
      </c>
    </row>
    <row r="1073" spans="1:2">
      <c r="A1073" s="538" t="s">
        <v>1384</v>
      </c>
      <c r="B1073" s="550">
        <v>46464</v>
      </c>
    </row>
    <row r="1074" spans="1:2">
      <c r="A1074" s="538" t="s">
        <v>1385</v>
      </c>
      <c r="B1074" s="550">
        <v>46465</v>
      </c>
    </row>
    <row r="1075" spans="1:2">
      <c r="A1075" s="538" t="s">
        <v>1386</v>
      </c>
      <c r="B1075" s="550">
        <v>46466</v>
      </c>
    </row>
    <row r="1076" spans="1:2">
      <c r="A1076" s="538" t="s">
        <v>1387</v>
      </c>
      <c r="B1076" s="550">
        <v>46467</v>
      </c>
    </row>
    <row r="1077" spans="1:2">
      <c r="A1077" s="538" t="s">
        <v>1388</v>
      </c>
      <c r="B1077" s="550">
        <v>46468</v>
      </c>
    </row>
    <row r="1078" spans="1:2">
      <c r="A1078" s="538" t="s">
        <v>1389</v>
      </c>
      <c r="B1078" s="550">
        <v>46469</v>
      </c>
    </row>
    <row r="1079" spans="1:2">
      <c r="A1079" s="538" t="s">
        <v>1390</v>
      </c>
      <c r="B1079" s="550">
        <v>46470</v>
      </c>
    </row>
    <row r="1080" spans="1:2">
      <c r="A1080" s="538" t="s">
        <v>1391</v>
      </c>
      <c r="B1080" s="550">
        <v>46471</v>
      </c>
    </row>
    <row r="1081" spans="1:2">
      <c r="A1081" s="538" t="s">
        <v>1392</v>
      </c>
      <c r="B1081" s="550">
        <v>46472</v>
      </c>
    </row>
    <row r="1082" spans="1:2">
      <c r="A1082" s="538" t="s">
        <v>1393</v>
      </c>
      <c r="B1082" s="550">
        <v>46473</v>
      </c>
    </row>
    <row r="1083" spans="1:2">
      <c r="A1083" s="538" t="s">
        <v>1394</v>
      </c>
      <c r="B1083" s="550">
        <v>46474</v>
      </c>
    </row>
    <row r="1084" spans="1:2">
      <c r="A1084" s="538" t="s">
        <v>1395</v>
      </c>
      <c r="B1084" s="550">
        <v>46475</v>
      </c>
    </row>
    <row r="1085" spans="1:2">
      <c r="A1085" s="538" t="s">
        <v>1396</v>
      </c>
      <c r="B1085" s="550">
        <v>46476</v>
      </c>
    </row>
    <row r="1086" spans="1:2">
      <c r="A1086" s="538" t="s">
        <v>1397</v>
      </c>
      <c r="B1086" s="550">
        <v>46477</v>
      </c>
    </row>
    <row r="1087" spans="1:2">
      <c r="A1087" s="538" t="s">
        <v>1398</v>
      </c>
      <c r="B1087" s="550">
        <v>46478</v>
      </c>
    </row>
    <row r="1088" spans="1:2">
      <c r="A1088" s="538" t="s">
        <v>1399</v>
      </c>
      <c r="B1088" s="550">
        <v>46479</v>
      </c>
    </row>
    <row r="1089" spans="1:2">
      <c r="A1089" s="538" t="s">
        <v>1400</v>
      </c>
      <c r="B1089" s="550">
        <v>46480</v>
      </c>
    </row>
    <row r="1090" spans="1:2">
      <c r="A1090" s="538" t="s">
        <v>1401</v>
      </c>
      <c r="B1090" s="550">
        <v>46481</v>
      </c>
    </row>
    <row r="1091" spans="1:2">
      <c r="A1091" s="538" t="s">
        <v>1402</v>
      </c>
      <c r="B1091" s="550">
        <v>46482</v>
      </c>
    </row>
    <row r="1092" spans="1:2">
      <c r="A1092" s="538" t="s">
        <v>1403</v>
      </c>
      <c r="B1092" s="550">
        <v>46483</v>
      </c>
    </row>
    <row r="1093" spans="1:2">
      <c r="A1093" s="538" t="s">
        <v>1404</v>
      </c>
      <c r="B1093" s="550">
        <v>46484</v>
      </c>
    </row>
    <row r="1094" spans="1:2">
      <c r="A1094" s="538" t="s">
        <v>1405</v>
      </c>
      <c r="B1094" s="550">
        <v>46485</v>
      </c>
    </row>
    <row r="1095" spans="1:2">
      <c r="A1095" s="538" t="s">
        <v>1406</v>
      </c>
      <c r="B1095" s="550">
        <v>46486</v>
      </c>
    </row>
    <row r="1096" spans="1:2">
      <c r="A1096" s="538" t="s">
        <v>1407</v>
      </c>
      <c r="B1096" s="550">
        <v>46487</v>
      </c>
    </row>
    <row r="1097" spans="1:2">
      <c r="A1097" s="538" t="s">
        <v>1408</v>
      </c>
      <c r="B1097" s="550">
        <v>46488</v>
      </c>
    </row>
    <row r="1098" spans="1:2">
      <c r="A1098" s="538" t="s">
        <v>1409</v>
      </c>
      <c r="B1098" s="550">
        <v>46489</v>
      </c>
    </row>
    <row r="1099" spans="1:2">
      <c r="A1099" s="538" t="s">
        <v>1410</v>
      </c>
      <c r="B1099" s="550">
        <v>46490</v>
      </c>
    </row>
    <row r="1100" spans="1:2">
      <c r="A1100" s="538" t="s">
        <v>1411</v>
      </c>
      <c r="B1100" s="550">
        <v>46491</v>
      </c>
    </row>
    <row r="1101" spans="1:2">
      <c r="A1101" s="538" t="s">
        <v>1412</v>
      </c>
      <c r="B1101" s="550">
        <v>46492</v>
      </c>
    </row>
    <row r="1102" spans="1:2">
      <c r="A1102" s="538" t="s">
        <v>1413</v>
      </c>
      <c r="B1102" s="550">
        <v>46493</v>
      </c>
    </row>
    <row r="1103" spans="1:2">
      <c r="A1103" s="538" t="s">
        <v>1414</v>
      </c>
      <c r="B1103" s="550">
        <v>46494</v>
      </c>
    </row>
    <row r="1104" spans="1:2">
      <c r="A1104" s="538" t="s">
        <v>1415</v>
      </c>
      <c r="B1104" s="550">
        <v>46495</v>
      </c>
    </row>
    <row r="1105" spans="1:2">
      <c r="A1105" s="538" t="s">
        <v>1416</v>
      </c>
      <c r="B1105" s="550">
        <v>46496</v>
      </c>
    </row>
    <row r="1106" spans="1:2">
      <c r="A1106" s="538" t="s">
        <v>1417</v>
      </c>
      <c r="B1106" s="550">
        <v>46497</v>
      </c>
    </row>
    <row r="1107" spans="1:2">
      <c r="A1107" s="538" t="s">
        <v>1418</v>
      </c>
      <c r="B1107" s="550">
        <v>46498</v>
      </c>
    </row>
    <row r="1108" spans="1:2">
      <c r="A1108" s="538" t="s">
        <v>1419</v>
      </c>
      <c r="B1108" s="550">
        <v>46499</v>
      </c>
    </row>
    <row r="1109" spans="1:2">
      <c r="A1109" s="538" t="s">
        <v>1420</v>
      </c>
      <c r="B1109" s="550">
        <v>46500</v>
      </c>
    </row>
    <row r="1110" spans="1:2">
      <c r="A1110" s="538" t="s">
        <v>1421</v>
      </c>
      <c r="B1110" s="550">
        <v>46501</v>
      </c>
    </row>
    <row r="1111" spans="1:2">
      <c r="A1111" s="538" t="s">
        <v>1422</v>
      </c>
      <c r="B1111" s="550">
        <v>46502</v>
      </c>
    </row>
    <row r="1112" spans="1:2">
      <c r="A1112" s="538" t="s">
        <v>1423</v>
      </c>
      <c r="B1112" s="550">
        <v>46503</v>
      </c>
    </row>
    <row r="1113" spans="1:2">
      <c r="A1113" s="538" t="s">
        <v>1424</v>
      </c>
      <c r="B1113" s="550">
        <v>46504</v>
      </c>
    </row>
    <row r="1114" spans="1:2">
      <c r="A1114" s="538" t="s">
        <v>1425</v>
      </c>
      <c r="B1114" s="550">
        <v>46505</v>
      </c>
    </row>
    <row r="1115" spans="1:2">
      <c r="A1115" s="538" t="s">
        <v>1426</v>
      </c>
      <c r="B1115" s="550">
        <v>46506</v>
      </c>
    </row>
    <row r="1116" spans="1:2">
      <c r="A1116" s="538" t="s">
        <v>1427</v>
      </c>
      <c r="B1116" s="550">
        <v>46507</v>
      </c>
    </row>
    <row r="1117" spans="1:2">
      <c r="A1117" s="538" t="s">
        <v>1428</v>
      </c>
      <c r="B1117" s="550">
        <v>46508</v>
      </c>
    </row>
    <row r="1118" spans="1:2">
      <c r="A1118" s="538" t="s">
        <v>1429</v>
      </c>
      <c r="B1118" s="550">
        <v>46509</v>
      </c>
    </row>
    <row r="1119" spans="1:2">
      <c r="A1119" s="538" t="s">
        <v>1430</v>
      </c>
      <c r="B1119" s="550">
        <v>46510</v>
      </c>
    </row>
    <row r="1120" spans="1:2">
      <c r="A1120" s="538" t="s">
        <v>1431</v>
      </c>
      <c r="B1120" s="550">
        <v>46511</v>
      </c>
    </row>
    <row r="1121" spans="1:2">
      <c r="A1121" s="538" t="s">
        <v>1432</v>
      </c>
      <c r="B1121" s="550">
        <v>46512</v>
      </c>
    </row>
    <row r="1122" spans="1:2">
      <c r="A1122" s="538" t="s">
        <v>1433</v>
      </c>
      <c r="B1122" s="550">
        <v>46513</v>
      </c>
    </row>
    <row r="1123" spans="1:2">
      <c r="A1123" s="538" t="s">
        <v>1434</v>
      </c>
      <c r="B1123" s="550">
        <v>46514</v>
      </c>
    </row>
    <row r="1124" spans="1:2">
      <c r="A1124" s="538" t="s">
        <v>1435</v>
      </c>
      <c r="B1124" s="550">
        <v>46515</v>
      </c>
    </row>
    <row r="1125" spans="1:2">
      <c r="A1125" s="538" t="s">
        <v>1436</v>
      </c>
      <c r="B1125" s="550">
        <v>46516</v>
      </c>
    </row>
    <row r="1126" spans="1:2">
      <c r="A1126" s="538" t="s">
        <v>1437</v>
      </c>
      <c r="B1126" s="550">
        <v>46517</v>
      </c>
    </row>
    <row r="1127" spans="1:2">
      <c r="A1127" s="538" t="s">
        <v>1438</v>
      </c>
      <c r="B1127" s="550">
        <v>46518</v>
      </c>
    </row>
    <row r="1128" spans="1:2">
      <c r="A1128" s="538" t="s">
        <v>1439</v>
      </c>
      <c r="B1128" s="550">
        <v>46519</v>
      </c>
    </row>
    <row r="1129" spans="1:2">
      <c r="A1129" s="538" t="s">
        <v>1440</v>
      </c>
      <c r="B1129" s="550">
        <v>46520</v>
      </c>
    </row>
    <row r="1130" spans="1:2">
      <c r="A1130" s="538" t="s">
        <v>1441</v>
      </c>
      <c r="B1130" s="550">
        <v>46521</v>
      </c>
    </row>
    <row r="1131" spans="1:2">
      <c r="A1131" s="538" t="s">
        <v>1442</v>
      </c>
      <c r="B1131" s="550">
        <v>46522</v>
      </c>
    </row>
    <row r="1132" spans="1:2">
      <c r="A1132" s="538" t="s">
        <v>1443</v>
      </c>
      <c r="B1132" s="550">
        <v>46523</v>
      </c>
    </row>
    <row r="1133" spans="1:2">
      <c r="A1133" s="538" t="s">
        <v>1444</v>
      </c>
      <c r="B1133" s="550">
        <v>46524</v>
      </c>
    </row>
    <row r="1134" spans="1:2">
      <c r="A1134" s="538" t="s">
        <v>1445</v>
      </c>
      <c r="B1134" s="550">
        <v>46525</v>
      </c>
    </row>
    <row r="1135" spans="1:2">
      <c r="A1135" s="538" t="s">
        <v>1446</v>
      </c>
      <c r="B1135" s="550">
        <v>46526</v>
      </c>
    </row>
    <row r="1136" spans="1:2">
      <c r="A1136" s="538" t="s">
        <v>1447</v>
      </c>
      <c r="B1136" s="550">
        <v>46527</v>
      </c>
    </row>
    <row r="1137" spans="1:2">
      <c r="A1137" s="538" t="s">
        <v>1448</v>
      </c>
      <c r="B1137" s="550">
        <v>46528</v>
      </c>
    </row>
    <row r="1138" spans="1:2">
      <c r="A1138" s="538" t="s">
        <v>1449</v>
      </c>
      <c r="B1138" s="550">
        <v>46529</v>
      </c>
    </row>
    <row r="1139" spans="1:2">
      <c r="A1139" s="538" t="s">
        <v>1450</v>
      </c>
      <c r="B1139" s="550">
        <v>46530</v>
      </c>
    </row>
    <row r="1140" spans="1:2">
      <c r="A1140" s="538" t="s">
        <v>1451</v>
      </c>
      <c r="B1140" s="550">
        <v>46531</v>
      </c>
    </row>
    <row r="1141" spans="1:2">
      <c r="A1141" s="538" t="s">
        <v>1452</v>
      </c>
      <c r="B1141" s="550">
        <v>46532</v>
      </c>
    </row>
    <row r="1142" spans="1:2">
      <c r="A1142" s="538" t="s">
        <v>1453</v>
      </c>
      <c r="B1142" s="550">
        <v>46533</v>
      </c>
    </row>
    <row r="1143" spans="1:2">
      <c r="A1143" s="538" t="s">
        <v>1454</v>
      </c>
      <c r="B1143" s="550">
        <v>46534</v>
      </c>
    </row>
    <row r="1144" spans="1:2">
      <c r="A1144" s="538" t="s">
        <v>1455</v>
      </c>
      <c r="B1144" s="550">
        <v>46535</v>
      </c>
    </row>
    <row r="1145" spans="1:2">
      <c r="A1145" s="538" t="s">
        <v>1456</v>
      </c>
      <c r="B1145" s="550">
        <v>46536</v>
      </c>
    </row>
    <row r="1146" spans="1:2">
      <c r="A1146" s="538" t="s">
        <v>1457</v>
      </c>
      <c r="B1146" s="550">
        <v>46537</v>
      </c>
    </row>
    <row r="1147" spans="1:2">
      <c r="A1147" s="538" t="s">
        <v>1458</v>
      </c>
      <c r="B1147" s="550">
        <v>46538</v>
      </c>
    </row>
    <row r="1148" spans="1:2">
      <c r="A1148" s="538" t="s">
        <v>1459</v>
      </c>
      <c r="B1148" s="550">
        <v>46539</v>
      </c>
    </row>
    <row r="1149" spans="1:2">
      <c r="A1149" s="538" t="s">
        <v>1460</v>
      </c>
      <c r="B1149" s="550">
        <v>46540</v>
      </c>
    </row>
    <row r="1150" spans="1:2">
      <c r="A1150" s="538" t="s">
        <v>1461</v>
      </c>
      <c r="B1150" s="550">
        <v>46541</v>
      </c>
    </row>
    <row r="1151" spans="1:2">
      <c r="A1151" s="538" t="s">
        <v>1462</v>
      </c>
      <c r="B1151" s="550">
        <v>46542</v>
      </c>
    </row>
    <row r="1152" spans="1:2">
      <c r="A1152" s="538" t="s">
        <v>1463</v>
      </c>
      <c r="B1152" s="550">
        <v>46543</v>
      </c>
    </row>
    <row r="1153" spans="1:2">
      <c r="A1153" s="538" t="s">
        <v>1464</v>
      </c>
      <c r="B1153" s="550">
        <v>46544</v>
      </c>
    </row>
    <row r="1154" spans="1:2">
      <c r="A1154" s="538" t="s">
        <v>1465</v>
      </c>
      <c r="B1154" s="550">
        <v>46545</v>
      </c>
    </row>
    <row r="1155" spans="1:2">
      <c r="A1155" s="538" t="s">
        <v>1466</v>
      </c>
      <c r="B1155" s="550">
        <v>46546</v>
      </c>
    </row>
    <row r="1156" spans="1:2">
      <c r="A1156" s="538" t="s">
        <v>1467</v>
      </c>
      <c r="B1156" s="550">
        <v>46547</v>
      </c>
    </row>
    <row r="1157" spans="1:2">
      <c r="A1157" s="538" t="s">
        <v>1468</v>
      </c>
      <c r="B1157" s="550">
        <v>46548</v>
      </c>
    </row>
    <row r="1158" spans="1:2">
      <c r="A1158" s="538" t="s">
        <v>1469</v>
      </c>
      <c r="B1158" s="550">
        <v>46549</v>
      </c>
    </row>
    <row r="1159" spans="1:2">
      <c r="A1159" s="538" t="s">
        <v>1470</v>
      </c>
      <c r="B1159" s="550">
        <v>46550</v>
      </c>
    </row>
    <row r="1160" spans="1:2">
      <c r="A1160" s="538" t="s">
        <v>1471</v>
      </c>
      <c r="B1160" s="550">
        <v>46551</v>
      </c>
    </row>
    <row r="1161" spans="1:2">
      <c r="A1161" s="538" t="s">
        <v>1472</v>
      </c>
      <c r="B1161" s="550">
        <v>46552</v>
      </c>
    </row>
    <row r="1162" spans="1:2">
      <c r="A1162" s="538" t="s">
        <v>1473</v>
      </c>
      <c r="B1162" s="550">
        <v>46553</v>
      </c>
    </row>
    <row r="1163" spans="1:2">
      <c r="A1163" s="538" t="s">
        <v>1474</v>
      </c>
      <c r="B1163" s="550">
        <v>46554</v>
      </c>
    </row>
    <row r="1164" spans="1:2">
      <c r="A1164" s="538" t="s">
        <v>1475</v>
      </c>
      <c r="B1164" s="550">
        <v>46555</v>
      </c>
    </row>
    <row r="1165" spans="1:2">
      <c r="A1165" s="538" t="s">
        <v>1476</v>
      </c>
      <c r="B1165" s="550">
        <v>46556</v>
      </c>
    </row>
    <row r="1166" spans="1:2">
      <c r="A1166" s="538" t="s">
        <v>1477</v>
      </c>
      <c r="B1166" s="550">
        <v>46557</v>
      </c>
    </row>
    <row r="1167" spans="1:2">
      <c r="A1167" s="538" t="s">
        <v>1478</v>
      </c>
      <c r="B1167" s="550">
        <v>46558</v>
      </c>
    </row>
    <row r="1168" spans="1:2">
      <c r="A1168" s="538" t="s">
        <v>1479</v>
      </c>
      <c r="B1168" s="550">
        <v>46559</v>
      </c>
    </row>
    <row r="1169" spans="1:2">
      <c r="A1169" s="538" t="s">
        <v>1480</v>
      </c>
      <c r="B1169" s="550">
        <v>46560</v>
      </c>
    </row>
    <row r="1170" spans="1:2">
      <c r="A1170" s="538" t="s">
        <v>1481</v>
      </c>
      <c r="B1170" s="550">
        <v>46561</v>
      </c>
    </row>
    <row r="1171" spans="1:2">
      <c r="A1171" s="538" t="s">
        <v>1482</v>
      </c>
      <c r="B1171" s="550">
        <v>46562</v>
      </c>
    </row>
    <row r="1172" spans="1:2">
      <c r="A1172" s="538" t="s">
        <v>1483</v>
      </c>
      <c r="B1172" s="550">
        <v>46563</v>
      </c>
    </row>
    <row r="1173" spans="1:2">
      <c r="A1173" s="538" t="s">
        <v>1484</v>
      </c>
      <c r="B1173" s="550">
        <v>46564</v>
      </c>
    </row>
    <row r="1174" spans="1:2">
      <c r="A1174" s="538" t="s">
        <v>1485</v>
      </c>
      <c r="B1174" s="550">
        <v>46565</v>
      </c>
    </row>
    <row r="1175" spans="1:2">
      <c r="A1175" s="538" t="s">
        <v>1486</v>
      </c>
      <c r="B1175" s="550">
        <v>46566</v>
      </c>
    </row>
    <row r="1176" spans="1:2">
      <c r="A1176" s="538" t="s">
        <v>1487</v>
      </c>
      <c r="B1176" s="550">
        <v>46567</v>
      </c>
    </row>
    <row r="1177" spans="1:2">
      <c r="A1177" s="538" t="s">
        <v>1488</v>
      </c>
      <c r="B1177" s="550">
        <v>46568</v>
      </c>
    </row>
    <row r="1178" spans="1:2">
      <c r="A1178" s="538" t="s">
        <v>1489</v>
      </c>
      <c r="B1178" s="550">
        <v>46569</v>
      </c>
    </row>
    <row r="1179" spans="1:2">
      <c r="A1179" s="538" t="s">
        <v>1490</v>
      </c>
      <c r="B1179" s="550">
        <v>46570</v>
      </c>
    </row>
    <row r="1180" spans="1:2">
      <c r="A1180" s="538" t="s">
        <v>1491</v>
      </c>
      <c r="B1180" s="550">
        <v>46571</v>
      </c>
    </row>
    <row r="1181" spans="1:2">
      <c r="A1181" s="538" t="s">
        <v>1492</v>
      </c>
      <c r="B1181" s="550">
        <v>46572</v>
      </c>
    </row>
    <row r="1182" spans="1:2">
      <c r="A1182" s="538" t="s">
        <v>1493</v>
      </c>
      <c r="B1182" s="550">
        <v>46573</v>
      </c>
    </row>
    <row r="1183" spans="1:2">
      <c r="A1183" s="538" t="s">
        <v>1494</v>
      </c>
      <c r="B1183" s="550">
        <v>46574</v>
      </c>
    </row>
    <row r="1184" spans="1:2">
      <c r="A1184" s="538" t="s">
        <v>1495</v>
      </c>
      <c r="B1184" s="550">
        <v>46575</v>
      </c>
    </row>
    <row r="1185" spans="1:2">
      <c r="A1185" s="538" t="s">
        <v>1496</v>
      </c>
      <c r="B1185" s="550">
        <v>46576</v>
      </c>
    </row>
    <row r="1186" spans="1:2">
      <c r="A1186" s="538" t="s">
        <v>1497</v>
      </c>
      <c r="B1186" s="550">
        <v>46577</v>
      </c>
    </row>
    <row r="1187" spans="1:2">
      <c r="A1187" s="538" t="s">
        <v>1498</v>
      </c>
      <c r="B1187" s="550">
        <v>46578</v>
      </c>
    </row>
    <row r="1188" spans="1:2">
      <c r="A1188" s="538" t="s">
        <v>1499</v>
      </c>
      <c r="B1188" s="550">
        <v>46579</v>
      </c>
    </row>
    <row r="1189" spans="1:2">
      <c r="A1189" s="538" t="s">
        <v>1500</v>
      </c>
      <c r="B1189" s="550">
        <v>46580</v>
      </c>
    </row>
    <row r="1190" spans="1:2">
      <c r="A1190" s="538" t="s">
        <v>1501</v>
      </c>
      <c r="B1190" s="550">
        <v>46581</v>
      </c>
    </row>
    <row r="1191" spans="1:2">
      <c r="A1191" s="538" t="s">
        <v>1502</v>
      </c>
      <c r="B1191" s="550">
        <v>46582</v>
      </c>
    </row>
    <row r="1192" spans="1:2">
      <c r="A1192" s="538" t="s">
        <v>1503</v>
      </c>
      <c r="B1192" s="550">
        <v>46583</v>
      </c>
    </row>
    <row r="1193" spans="1:2">
      <c r="A1193" s="538" t="s">
        <v>1504</v>
      </c>
      <c r="B1193" s="550">
        <v>46584</v>
      </c>
    </row>
    <row r="1194" spans="1:2">
      <c r="A1194" s="538" t="s">
        <v>1505</v>
      </c>
      <c r="B1194" s="550">
        <v>46585</v>
      </c>
    </row>
    <row r="1195" spans="1:2">
      <c r="A1195" s="538" t="s">
        <v>1506</v>
      </c>
      <c r="B1195" s="550">
        <v>46586</v>
      </c>
    </row>
    <row r="1196" spans="1:2">
      <c r="A1196" s="538" t="s">
        <v>1507</v>
      </c>
      <c r="B1196" s="550">
        <v>46587</v>
      </c>
    </row>
    <row r="1197" spans="1:2">
      <c r="A1197" s="538" t="s">
        <v>1508</v>
      </c>
      <c r="B1197" s="550">
        <v>46588</v>
      </c>
    </row>
    <row r="1198" spans="1:2">
      <c r="A1198" s="538" t="s">
        <v>1509</v>
      </c>
      <c r="B1198" s="550">
        <v>46589</v>
      </c>
    </row>
    <row r="1199" spans="1:2">
      <c r="A1199" s="538" t="s">
        <v>1510</v>
      </c>
      <c r="B1199" s="550">
        <v>46590</v>
      </c>
    </row>
    <row r="1200" spans="1:2">
      <c r="A1200" s="538" t="s">
        <v>1511</v>
      </c>
      <c r="B1200" s="550">
        <v>46591</v>
      </c>
    </row>
    <row r="1201" spans="1:2">
      <c r="A1201" s="538" t="s">
        <v>1512</v>
      </c>
      <c r="B1201" s="550">
        <v>46592</v>
      </c>
    </row>
    <row r="1202" spans="1:2">
      <c r="A1202" s="538" t="s">
        <v>1513</v>
      </c>
      <c r="B1202" s="550">
        <v>46593</v>
      </c>
    </row>
    <row r="1203" spans="1:2">
      <c r="A1203" s="538" t="s">
        <v>1514</v>
      </c>
      <c r="B1203" s="550">
        <v>46594</v>
      </c>
    </row>
    <row r="1204" spans="1:2">
      <c r="A1204" s="538" t="s">
        <v>1515</v>
      </c>
      <c r="B1204" s="550">
        <v>46595</v>
      </c>
    </row>
    <row r="1205" spans="1:2">
      <c r="A1205" s="538" t="s">
        <v>1516</v>
      </c>
      <c r="B1205" s="550">
        <v>46596</v>
      </c>
    </row>
    <row r="1206" spans="1:2">
      <c r="A1206" s="538" t="s">
        <v>1517</v>
      </c>
      <c r="B1206" s="550">
        <v>46597</v>
      </c>
    </row>
    <row r="1207" spans="1:2">
      <c r="A1207" s="538" t="s">
        <v>1518</v>
      </c>
      <c r="B1207" s="550">
        <v>46598</v>
      </c>
    </row>
    <row r="1208" spans="1:2">
      <c r="A1208" s="538" t="s">
        <v>1519</v>
      </c>
      <c r="B1208" s="550">
        <v>46599</v>
      </c>
    </row>
    <row r="1209" spans="1:2">
      <c r="A1209" s="538" t="s">
        <v>1520</v>
      </c>
      <c r="B1209" s="550">
        <v>46600</v>
      </c>
    </row>
    <row r="1210" spans="1:2">
      <c r="A1210" s="538" t="s">
        <v>1521</v>
      </c>
      <c r="B1210" s="550">
        <v>46601</v>
      </c>
    </row>
    <row r="1211" spans="1:2">
      <c r="A1211" s="538" t="s">
        <v>1522</v>
      </c>
      <c r="B1211" s="550">
        <v>46602</v>
      </c>
    </row>
    <row r="1212" spans="1:2">
      <c r="A1212" s="538" t="s">
        <v>1523</v>
      </c>
      <c r="B1212" s="550">
        <v>46603</v>
      </c>
    </row>
    <row r="1213" spans="1:2">
      <c r="A1213" s="538" t="s">
        <v>1524</v>
      </c>
      <c r="B1213" s="550">
        <v>46604</v>
      </c>
    </row>
    <row r="1214" spans="1:2">
      <c r="A1214" s="538" t="s">
        <v>1525</v>
      </c>
      <c r="B1214" s="550">
        <v>46605</v>
      </c>
    </row>
    <row r="1215" spans="1:2">
      <c r="A1215" s="538" t="s">
        <v>1526</v>
      </c>
      <c r="B1215" s="550">
        <v>46606</v>
      </c>
    </row>
    <row r="1216" spans="1:2">
      <c r="A1216" s="538" t="s">
        <v>1527</v>
      </c>
      <c r="B1216" s="550">
        <v>46607</v>
      </c>
    </row>
    <row r="1217" spans="1:2">
      <c r="A1217" s="538" t="s">
        <v>1528</v>
      </c>
      <c r="B1217" s="550">
        <v>46608</v>
      </c>
    </row>
    <row r="1218" spans="1:2">
      <c r="A1218" s="538" t="s">
        <v>1529</v>
      </c>
      <c r="B1218" s="550">
        <v>46609</v>
      </c>
    </row>
    <row r="1219" spans="1:2">
      <c r="A1219" s="538" t="s">
        <v>1530</v>
      </c>
      <c r="B1219" s="550">
        <v>46610</v>
      </c>
    </row>
    <row r="1220" spans="1:2">
      <c r="A1220" s="538" t="s">
        <v>1531</v>
      </c>
      <c r="B1220" s="550">
        <v>46611</v>
      </c>
    </row>
    <row r="1221" spans="1:2">
      <c r="A1221" s="538" t="s">
        <v>1532</v>
      </c>
      <c r="B1221" s="550">
        <v>46612</v>
      </c>
    </row>
    <row r="1222" spans="1:2">
      <c r="A1222" s="538" t="s">
        <v>1533</v>
      </c>
      <c r="B1222" s="550">
        <v>46613</v>
      </c>
    </row>
    <row r="1223" spans="1:2">
      <c r="A1223" s="538" t="s">
        <v>1534</v>
      </c>
      <c r="B1223" s="550">
        <v>46614</v>
      </c>
    </row>
    <row r="1224" spans="1:2">
      <c r="A1224" s="538" t="s">
        <v>1535</v>
      </c>
      <c r="B1224" s="550">
        <v>46615</v>
      </c>
    </row>
    <row r="1225" spans="1:2">
      <c r="A1225" s="538" t="s">
        <v>1536</v>
      </c>
      <c r="B1225" s="550">
        <v>46616</v>
      </c>
    </row>
    <row r="1226" spans="1:2">
      <c r="A1226" s="538" t="s">
        <v>1537</v>
      </c>
      <c r="B1226" s="550">
        <v>46617</v>
      </c>
    </row>
    <row r="1227" spans="1:2">
      <c r="A1227" s="538" t="s">
        <v>1538</v>
      </c>
      <c r="B1227" s="550">
        <v>46618</v>
      </c>
    </row>
    <row r="1228" spans="1:2">
      <c r="A1228" s="538" t="s">
        <v>1539</v>
      </c>
      <c r="B1228" s="550">
        <v>46619</v>
      </c>
    </row>
    <row r="1229" spans="1:2">
      <c r="A1229" s="538" t="s">
        <v>1540</v>
      </c>
      <c r="B1229" s="550">
        <v>46620</v>
      </c>
    </row>
    <row r="1230" spans="1:2">
      <c r="A1230" s="538" t="s">
        <v>1541</v>
      </c>
      <c r="B1230" s="550">
        <v>46621</v>
      </c>
    </row>
    <row r="1231" spans="1:2">
      <c r="A1231" s="538" t="s">
        <v>1542</v>
      </c>
      <c r="B1231" s="550">
        <v>46622</v>
      </c>
    </row>
    <row r="1232" spans="1:2">
      <c r="A1232" s="538" t="s">
        <v>1543</v>
      </c>
      <c r="B1232" s="550">
        <v>46623</v>
      </c>
    </row>
    <row r="1233" spans="1:2">
      <c r="A1233" s="538" t="s">
        <v>1544</v>
      </c>
      <c r="B1233" s="550">
        <v>46624</v>
      </c>
    </row>
    <row r="1234" spans="1:2">
      <c r="A1234" s="538" t="s">
        <v>1545</v>
      </c>
      <c r="B1234" s="550">
        <v>46625</v>
      </c>
    </row>
    <row r="1235" spans="1:2">
      <c r="A1235" s="538" t="s">
        <v>1546</v>
      </c>
      <c r="B1235" s="550">
        <v>46626</v>
      </c>
    </row>
    <row r="1236" spans="1:2">
      <c r="A1236" s="538" t="s">
        <v>1547</v>
      </c>
      <c r="B1236" s="550">
        <v>46627</v>
      </c>
    </row>
    <row r="1237" spans="1:2">
      <c r="A1237" s="538" t="s">
        <v>1548</v>
      </c>
      <c r="B1237" s="550">
        <v>46628</v>
      </c>
    </row>
    <row r="1238" spans="1:2">
      <c r="A1238" s="538" t="s">
        <v>1549</v>
      </c>
      <c r="B1238" s="550">
        <v>46629</v>
      </c>
    </row>
    <row r="1239" spans="1:2">
      <c r="A1239" s="538" t="s">
        <v>1550</v>
      </c>
      <c r="B1239" s="550">
        <v>46630</v>
      </c>
    </row>
    <row r="1240" spans="1:2">
      <c r="A1240" s="538" t="s">
        <v>1551</v>
      </c>
      <c r="B1240" s="550">
        <v>46631</v>
      </c>
    </row>
    <row r="1241" spans="1:2">
      <c r="A1241" s="538" t="s">
        <v>1552</v>
      </c>
      <c r="B1241" s="550">
        <v>46632</v>
      </c>
    </row>
    <row r="1242" spans="1:2">
      <c r="A1242" s="538" t="s">
        <v>1553</v>
      </c>
      <c r="B1242" s="550">
        <v>46633</v>
      </c>
    </row>
    <row r="1243" spans="1:2">
      <c r="A1243" s="538" t="s">
        <v>1554</v>
      </c>
      <c r="B1243" s="550">
        <v>46634</v>
      </c>
    </row>
    <row r="1244" spans="1:2">
      <c r="A1244" s="538" t="s">
        <v>1555</v>
      </c>
      <c r="B1244" s="550">
        <v>46635</v>
      </c>
    </row>
    <row r="1245" spans="1:2">
      <c r="A1245" s="538" t="s">
        <v>1556</v>
      </c>
      <c r="B1245" s="550">
        <v>46636</v>
      </c>
    </row>
    <row r="1246" spans="1:2">
      <c r="A1246" s="538" t="s">
        <v>1557</v>
      </c>
      <c r="B1246" s="550">
        <v>46637</v>
      </c>
    </row>
    <row r="1247" spans="1:2">
      <c r="A1247" s="538" t="s">
        <v>1558</v>
      </c>
      <c r="B1247" s="550">
        <v>46638</v>
      </c>
    </row>
    <row r="1248" spans="1:2">
      <c r="A1248" s="538" t="s">
        <v>1559</v>
      </c>
      <c r="B1248" s="550">
        <v>46639</v>
      </c>
    </row>
    <row r="1249" spans="1:2">
      <c r="A1249" s="538" t="s">
        <v>1560</v>
      </c>
      <c r="B1249" s="550">
        <v>46640</v>
      </c>
    </row>
    <row r="1250" spans="1:2">
      <c r="A1250" s="538" t="s">
        <v>1561</v>
      </c>
      <c r="B1250" s="550">
        <v>46641</v>
      </c>
    </row>
    <row r="1251" spans="1:2">
      <c r="A1251" s="538" t="s">
        <v>1562</v>
      </c>
      <c r="B1251" s="550">
        <v>46642</v>
      </c>
    </row>
    <row r="1252" spans="1:2">
      <c r="A1252" s="538" t="s">
        <v>1563</v>
      </c>
      <c r="B1252" s="550">
        <v>46643</v>
      </c>
    </row>
    <row r="1253" spans="1:2">
      <c r="A1253" s="538" t="s">
        <v>1564</v>
      </c>
      <c r="B1253" s="550">
        <v>46644</v>
      </c>
    </row>
    <row r="1254" spans="1:2">
      <c r="A1254" s="538" t="s">
        <v>1565</v>
      </c>
      <c r="B1254" s="550">
        <v>46645</v>
      </c>
    </row>
    <row r="1255" spans="1:2">
      <c r="A1255" s="538" t="s">
        <v>1566</v>
      </c>
      <c r="B1255" s="550">
        <v>46646</v>
      </c>
    </row>
    <row r="1256" spans="1:2">
      <c r="A1256" s="538" t="s">
        <v>1567</v>
      </c>
      <c r="B1256" s="550">
        <v>46647</v>
      </c>
    </row>
    <row r="1257" spans="1:2">
      <c r="A1257" s="538" t="s">
        <v>1568</v>
      </c>
      <c r="B1257" s="550">
        <v>46648</v>
      </c>
    </row>
    <row r="1258" spans="1:2">
      <c r="A1258" s="538" t="s">
        <v>1569</v>
      </c>
      <c r="B1258" s="550">
        <v>46649</v>
      </c>
    </row>
    <row r="1259" spans="1:2">
      <c r="A1259" s="538" t="s">
        <v>1570</v>
      </c>
      <c r="B1259" s="550">
        <v>46650</v>
      </c>
    </row>
    <row r="1260" spans="1:2">
      <c r="A1260" s="538" t="s">
        <v>1571</v>
      </c>
      <c r="B1260" s="550">
        <v>46651</v>
      </c>
    </row>
    <row r="1261" spans="1:2">
      <c r="A1261" s="538" t="s">
        <v>1572</v>
      </c>
      <c r="B1261" s="550">
        <v>46652</v>
      </c>
    </row>
    <row r="1262" spans="1:2">
      <c r="A1262" s="538" t="s">
        <v>1573</v>
      </c>
      <c r="B1262" s="550">
        <v>46653</v>
      </c>
    </row>
    <row r="1263" spans="1:2">
      <c r="A1263" s="538" t="s">
        <v>1574</v>
      </c>
      <c r="B1263" s="550">
        <v>46654</v>
      </c>
    </row>
    <row r="1264" spans="1:2">
      <c r="A1264" s="538" t="s">
        <v>1575</v>
      </c>
      <c r="B1264" s="550">
        <v>46655</v>
      </c>
    </row>
    <row r="1265" spans="1:2">
      <c r="A1265" s="538" t="s">
        <v>1576</v>
      </c>
      <c r="B1265" s="550">
        <v>46656</v>
      </c>
    </row>
    <row r="1266" spans="1:2">
      <c r="A1266" s="538" t="s">
        <v>1577</v>
      </c>
      <c r="B1266" s="550">
        <v>46657</v>
      </c>
    </row>
    <row r="1267" spans="1:2">
      <c r="A1267" s="538" t="s">
        <v>1578</v>
      </c>
      <c r="B1267" s="550">
        <v>46658</v>
      </c>
    </row>
    <row r="1268" spans="1:2">
      <c r="A1268" s="538" t="s">
        <v>1579</v>
      </c>
      <c r="B1268" s="550">
        <v>46659</v>
      </c>
    </row>
    <row r="1269" spans="1:2">
      <c r="A1269" s="538" t="s">
        <v>1580</v>
      </c>
      <c r="B1269" s="550">
        <v>46660</v>
      </c>
    </row>
    <row r="1270" spans="1:2">
      <c r="A1270" s="538" t="s">
        <v>1581</v>
      </c>
      <c r="B1270" s="550">
        <v>46661</v>
      </c>
    </row>
    <row r="1271" spans="1:2">
      <c r="A1271" s="538" t="s">
        <v>1582</v>
      </c>
      <c r="B1271" s="550">
        <v>46662</v>
      </c>
    </row>
    <row r="1272" spans="1:2">
      <c r="A1272" s="538" t="s">
        <v>1583</v>
      </c>
      <c r="B1272" s="550">
        <v>46663</v>
      </c>
    </row>
    <row r="1273" spans="1:2">
      <c r="A1273" s="538" t="s">
        <v>1584</v>
      </c>
      <c r="B1273" s="550">
        <v>46664</v>
      </c>
    </row>
    <row r="1274" spans="1:2">
      <c r="A1274" s="538" t="s">
        <v>1585</v>
      </c>
      <c r="B1274" s="550">
        <v>46665</v>
      </c>
    </row>
    <row r="1275" spans="1:2">
      <c r="A1275" s="538" t="s">
        <v>1586</v>
      </c>
      <c r="B1275" s="550">
        <v>46666</v>
      </c>
    </row>
    <row r="1276" spans="1:2">
      <c r="A1276" s="538" t="s">
        <v>1587</v>
      </c>
      <c r="B1276" s="550">
        <v>46667</v>
      </c>
    </row>
    <row r="1277" spans="1:2">
      <c r="A1277" s="538" t="s">
        <v>1588</v>
      </c>
      <c r="B1277" s="550">
        <v>46668</v>
      </c>
    </row>
    <row r="1278" spans="1:2">
      <c r="A1278" s="538" t="s">
        <v>1589</v>
      </c>
      <c r="B1278" s="550">
        <v>46669</v>
      </c>
    </row>
    <row r="1279" spans="1:2">
      <c r="A1279" s="538" t="s">
        <v>1590</v>
      </c>
      <c r="B1279" s="550">
        <v>46670</v>
      </c>
    </row>
    <row r="1280" spans="1:2">
      <c r="A1280" s="538" t="s">
        <v>1591</v>
      </c>
      <c r="B1280" s="550">
        <v>46671</v>
      </c>
    </row>
    <row r="1281" spans="1:2">
      <c r="A1281" s="538" t="s">
        <v>1592</v>
      </c>
      <c r="B1281" s="550">
        <v>46672</v>
      </c>
    </row>
    <row r="1282" spans="1:2">
      <c r="A1282" s="538" t="s">
        <v>1593</v>
      </c>
      <c r="B1282" s="550">
        <v>46673</v>
      </c>
    </row>
    <row r="1283" spans="1:2">
      <c r="A1283" s="538" t="s">
        <v>1594</v>
      </c>
      <c r="B1283" s="550">
        <v>46674</v>
      </c>
    </row>
    <row r="1284" spans="1:2">
      <c r="A1284" s="538" t="s">
        <v>1595</v>
      </c>
      <c r="B1284" s="550">
        <v>46675</v>
      </c>
    </row>
    <row r="1285" spans="1:2">
      <c r="A1285" s="538" t="s">
        <v>1596</v>
      </c>
      <c r="B1285" s="550">
        <v>46676</v>
      </c>
    </row>
    <row r="1286" spans="1:2">
      <c r="A1286" s="538" t="s">
        <v>1597</v>
      </c>
      <c r="B1286" s="550">
        <v>46677</v>
      </c>
    </row>
    <row r="1287" spans="1:2">
      <c r="A1287" s="538" t="s">
        <v>1598</v>
      </c>
      <c r="B1287" s="550">
        <v>46678</v>
      </c>
    </row>
    <row r="1288" spans="1:2">
      <c r="A1288" s="538" t="s">
        <v>1599</v>
      </c>
      <c r="B1288" s="550">
        <v>46679</v>
      </c>
    </row>
    <row r="1289" spans="1:2">
      <c r="A1289" s="538" t="s">
        <v>1600</v>
      </c>
      <c r="B1289" s="550">
        <v>46680</v>
      </c>
    </row>
    <row r="1290" spans="1:2">
      <c r="A1290" s="538" t="s">
        <v>1601</v>
      </c>
      <c r="B1290" s="550">
        <v>46681</v>
      </c>
    </row>
    <row r="1291" spans="1:2">
      <c r="A1291" s="538" t="s">
        <v>1602</v>
      </c>
      <c r="B1291" s="550">
        <v>46682</v>
      </c>
    </row>
    <row r="1292" spans="1:2">
      <c r="A1292" s="538" t="s">
        <v>1603</v>
      </c>
      <c r="B1292" s="550">
        <v>46683</v>
      </c>
    </row>
    <row r="1293" spans="1:2">
      <c r="A1293" s="538" t="s">
        <v>1604</v>
      </c>
      <c r="B1293" s="550">
        <v>46684</v>
      </c>
    </row>
    <row r="1294" spans="1:2">
      <c r="A1294" s="538" t="s">
        <v>1605</v>
      </c>
      <c r="B1294" s="550">
        <v>46685</v>
      </c>
    </row>
    <row r="1295" spans="1:2">
      <c r="A1295" s="538" t="s">
        <v>1606</v>
      </c>
      <c r="B1295" s="550">
        <v>46686</v>
      </c>
    </row>
    <row r="1296" spans="1:2">
      <c r="A1296" s="538" t="s">
        <v>1607</v>
      </c>
      <c r="B1296" s="550">
        <v>46687</v>
      </c>
    </row>
    <row r="1297" spans="1:2">
      <c r="A1297" s="538" t="s">
        <v>1608</v>
      </c>
      <c r="B1297" s="550">
        <v>46688</v>
      </c>
    </row>
    <row r="1298" spans="1:2">
      <c r="A1298" s="538" t="s">
        <v>1609</v>
      </c>
      <c r="B1298" s="550">
        <v>46689</v>
      </c>
    </row>
    <row r="1299" spans="1:2">
      <c r="A1299" s="538" t="s">
        <v>1610</v>
      </c>
      <c r="B1299" s="550">
        <v>46690</v>
      </c>
    </row>
    <row r="1300" spans="1:2">
      <c r="A1300" s="538" t="s">
        <v>1611</v>
      </c>
      <c r="B1300" s="550">
        <v>46691</v>
      </c>
    </row>
    <row r="1301" spans="1:2">
      <c r="A1301" s="538" t="s">
        <v>1612</v>
      </c>
      <c r="B1301" s="550">
        <v>46692</v>
      </c>
    </row>
    <row r="1302" spans="1:2">
      <c r="A1302" s="538" t="s">
        <v>1613</v>
      </c>
      <c r="B1302" s="550">
        <v>46693</v>
      </c>
    </row>
    <row r="1303" spans="1:2">
      <c r="A1303" s="538" t="s">
        <v>1614</v>
      </c>
      <c r="B1303" s="550">
        <v>46694</v>
      </c>
    </row>
    <row r="1304" spans="1:2">
      <c r="A1304" s="538" t="s">
        <v>1615</v>
      </c>
      <c r="B1304" s="550">
        <v>46695</v>
      </c>
    </row>
    <row r="1305" spans="1:2">
      <c r="A1305" s="538" t="s">
        <v>1616</v>
      </c>
      <c r="B1305" s="550">
        <v>46696</v>
      </c>
    </row>
    <row r="1306" spans="1:2">
      <c r="A1306" s="538" t="s">
        <v>1617</v>
      </c>
      <c r="B1306" s="550">
        <v>46697</v>
      </c>
    </row>
    <row r="1307" spans="1:2">
      <c r="A1307" s="538" t="s">
        <v>1618</v>
      </c>
      <c r="B1307" s="550">
        <v>46698</v>
      </c>
    </row>
    <row r="1308" spans="1:2">
      <c r="A1308" s="538" t="s">
        <v>1619</v>
      </c>
      <c r="B1308" s="550">
        <v>46699</v>
      </c>
    </row>
    <row r="1309" spans="1:2">
      <c r="A1309" s="538" t="s">
        <v>1620</v>
      </c>
      <c r="B1309" s="550">
        <v>46700</v>
      </c>
    </row>
    <row r="1310" spans="1:2">
      <c r="A1310" s="538" t="s">
        <v>1621</v>
      </c>
      <c r="B1310" s="550">
        <v>46701</v>
      </c>
    </row>
    <row r="1311" spans="1:2">
      <c r="A1311" s="538" t="s">
        <v>1622</v>
      </c>
      <c r="B1311" s="550">
        <v>46702</v>
      </c>
    </row>
    <row r="1312" spans="1:2">
      <c r="A1312" s="538" t="s">
        <v>1623</v>
      </c>
      <c r="B1312" s="550">
        <v>46703</v>
      </c>
    </row>
    <row r="1313" spans="1:2">
      <c r="A1313" s="538" t="s">
        <v>1624</v>
      </c>
      <c r="B1313" s="550">
        <v>46704</v>
      </c>
    </row>
    <row r="1314" spans="1:2">
      <c r="A1314" s="538" t="s">
        <v>1625</v>
      </c>
      <c r="B1314" s="550">
        <v>46705</v>
      </c>
    </row>
    <row r="1315" spans="1:2">
      <c r="A1315" s="538" t="s">
        <v>1626</v>
      </c>
      <c r="B1315" s="550">
        <v>46706</v>
      </c>
    </row>
    <row r="1316" spans="1:2">
      <c r="A1316" s="538" t="s">
        <v>1627</v>
      </c>
      <c r="B1316" s="550">
        <v>46707</v>
      </c>
    </row>
    <row r="1317" spans="1:2">
      <c r="A1317" s="538" t="s">
        <v>1628</v>
      </c>
      <c r="B1317" s="550">
        <v>46708</v>
      </c>
    </row>
    <row r="1318" spans="1:2">
      <c r="A1318" s="538" t="s">
        <v>1629</v>
      </c>
      <c r="B1318" s="550">
        <v>46709</v>
      </c>
    </row>
    <row r="1319" spans="1:2">
      <c r="A1319" s="538" t="s">
        <v>1630</v>
      </c>
      <c r="B1319" s="550">
        <v>46710</v>
      </c>
    </row>
    <row r="1320" spans="1:2">
      <c r="A1320" s="538" t="s">
        <v>1631</v>
      </c>
      <c r="B1320" s="550">
        <v>46711</v>
      </c>
    </row>
    <row r="1321" spans="1:2">
      <c r="A1321" s="538" t="s">
        <v>1632</v>
      </c>
      <c r="B1321" s="550">
        <v>46712</v>
      </c>
    </row>
    <row r="1322" spans="1:2">
      <c r="A1322" s="538" t="s">
        <v>1633</v>
      </c>
      <c r="B1322" s="550">
        <v>46713</v>
      </c>
    </row>
    <row r="1323" spans="1:2">
      <c r="A1323" s="538" t="s">
        <v>1634</v>
      </c>
      <c r="B1323" s="550">
        <v>46714</v>
      </c>
    </row>
    <row r="1324" spans="1:2">
      <c r="A1324" s="538" t="s">
        <v>1635</v>
      </c>
      <c r="B1324" s="550">
        <v>46715</v>
      </c>
    </row>
    <row r="1325" spans="1:2">
      <c r="A1325" s="538" t="s">
        <v>1636</v>
      </c>
      <c r="B1325" s="550">
        <v>46716</v>
      </c>
    </row>
    <row r="1326" spans="1:2">
      <c r="A1326" s="538" t="s">
        <v>1637</v>
      </c>
      <c r="B1326" s="550">
        <v>46717</v>
      </c>
    </row>
    <row r="1327" spans="1:2">
      <c r="A1327" s="538" t="s">
        <v>1638</v>
      </c>
      <c r="B1327" s="550">
        <v>46718</v>
      </c>
    </row>
    <row r="1328" spans="1:2">
      <c r="A1328" s="538" t="s">
        <v>1639</v>
      </c>
      <c r="B1328" s="550">
        <v>46719</v>
      </c>
    </row>
    <row r="1329" spans="1:2">
      <c r="A1329" s="538" t="s">
        <v>1640</v>
      </c>
      <c r="B1329" s="550">
        <v>46720</v>
      </c>
    </row>
    <row r="1330" spans="1:2">
      <c r="A1330" s="538" t="s">
        <v>1641</v>
      </c>
      <c r="B1330" s="550">
        <v>46721</v>
      </c>
    </row>
    <row r="1331" spans="1:2">
      <c r="A1331" s="538" t="s">
        <v>1642</v>
      </c>
      <c r="B1331" s="550">
        <v>46722</v>
      </c>
    </row>
    <row r="1332" spans="1:2">
      <c r="A1332" s="538" t="s">
        <v>1643</v>
      </c>
      <c r="B1332" s="550">
        <v>46723</v>
      </c>
    </row>
    <row r="1333" spans="1:2">
      <c r="A1333" s="538" t="s">
        <v>1644</v>
      </c>
      <c r="B1333" s="550">
        <v>46724</v>
      </c>
    </row>
    <row r="1334" spans="1:2">
      <c r="A1334" s="538" t="s">
        <v>1645</v>
      </c>
      <c r="B1334" s="550">
        <v>46725</v>
      </c>
    </row>
    <row r="1335" spans="1:2">
      <c r="A1335" s="538" t="s">
        <v>1646</v>
      </c>
      <c r="B1335" s="550">
        <v>46726</v>
      </c>
    </row>
    <row r="1336" spans="1:2">
      <c r="A1336" s="538" t="s">
        <v>1647</v>
      </c>
      <c r="B1336" s="550">
        <v>46727</v>
      </c>
    </row>
    <row r="1337" spans="1:2">
      <c r="A1337" s="538" t="s">
        <v>1648</v>
      </c>
      <c r="B1337" s="550">
        <v>46728</v>
      </c>
    </row>
    <row r="1338" spans="1:2">
      <c r="A1338" s="538" t="s">
        <v>1649</v>
      </c>
      <c r="B1338" s="550">
        <v>46729</v>
      </c>
    </row>
    <row r="1339" spans="1:2">
      <c r="A1339" s="538" t="s">
        <v>1650</v>
      </c>
      <c r="B1339" s="550">
        <v>46730</v>
      </c>
    </row>
    <row r="1340" spans="1:2">
      <c r="A1340" s="538" t="s">
        <v>1651</v>
      </c>
      <c r="B1340" s="550">
        <v>46731</v>
      </c>
    </row>
    <row r="1341" spans="1:2">
      <c r="A1341" s="538" t="s">
        <v>1652</v>
      </c>
      <c r="B1341" s="550">
        <v>46732</v>
      </c>
    </row>
    <row r="1342" spans="1:2">
      <c r="A1342" s="538" t="s">
        <v>1653</v>
      </c>
      <c r="B1342" s="550">
        <v>46733</v>
      </c>
    </row>
    <row r="1343" spans="1:2">
      <c r="A1343" s="538" t="s">
        <v>1654</v>
      </c>
      <c r="B1343" s="550">
        <v>46734</v>
      </c>
    </row>
    <row r="1344" spans="1:2">
      <c r="A1344" s="538" t="s">
        <v>1655</v>
      </c>
      <c r="B1344" s="550">
        <v>46735</v>
      </c>
    </row>
    <row r="1345" spans="1:2">
      <c r="A1345" s="538" t="s">
        <v>1656</v>
      </c>
      <c r="B1345" s="550">
        <v>46736</v>
      </c>
    </row>
    <row r="1346" spans="1:2">
      <c r="A1346" s="538" t="s">
        <v>1657</v>
      </c>
      <c r="B1346" s="550">
        <v>46737</v>
      </c>
    </row>
    <row r="1347" spans="1:2">
      <c r="A1347" s="538" t="s">
        <v>1658</v>
      </c>
      <c r="B1347" s="550">
        <v>46738</v>
      </c>
    </row>
    <row r="1348" spans="1:2">
      <c r="A1348" s="538" t="s">
        <v>1659</v>
      </c>
      <c r="B1348" s="550">
        <v>46739</v>
      </c>
    </row>
    <row r="1349" spans="1:2">
      <c r="A1349" s="538" t="s">
        <v>1660</v>
      </c>
      <c r="B1349" s="550">
        <v>46740</v>
      </c>
    </row>
    <row r="1350" spans="1:2">
      <c r="A1350" s="538" t="s">
        <v>1661</v>
      </c>
      <c r="B1350" s="550">
        <v>46741</v>
      </c>
    </row>
    <row r="1351" spans="1:2">
      <c r="A1351" s="538" t="s">
        <v>1662</v>
      </c>
      <c r="B1351" s="550">
        <v>46742</v>
      </c>
    </row>
    <row r="1352" spans="1:2">
      <c r="A1352" s="538" t="s">
        <v>1663</v>
      </c>
      <c r="B1352" s="550">
        <v>46743</v>
      </c>
    </row>
    <row r="1353" spans="1:2">
      <c r="A1353" s="538" t="s">
        <v>1664</v>
      </c>
      <c r="B1353" s="550">
        <v>46744</v>
      </c>
    </row>
    <row r="1354" spans="1:2">
      <c r="A1354" s="538" t="s">
        <v>1665</v>
      </c>
      <c r="B1354" s="550">
        <v>46745</v>
      </c>
    </row>
    <row r="1355" spans="1:2">
      <c r="A1355" s="538" t="s">
        <v>1666</v>
      </c>
      <c r="B1355" s="550">
        <v>46746</v>
      </c>
    </row>
    <row r="1356" spans="1:2">
      <c r="A1356" s="538" t="s">
        <v>1667</v>
      </c>
      <c r="B1356" s="550">
        <v>46747</v>
      </c>
    </row>
    <row r="1357" spans="1:2">
      <c r="A1357" s="538" t="s">
        <v>1668</v>
      </c>
      <c r="B1357" s="550">
        <v>46748</v>
      </c>
    </row>
    <row r="1358" spans="1:2">
      <c r="A1358" s="538" t="s">
        <v>1669</v>
      </c>
      <c r="B1358" s="550">
        <v>46749</v>
      </c>
    </row>
    <row r="1359" spans="1:2">
      <c r="A1359" s="538" t="s">
        <v>1670</v>
      </c>
      <c r="B1359" s="550">
        <v>46750</v>
      </c>
    </row>
    <row r="1360" spans="1:2">
      <c r="A1360" s="538" t="s">
        <v>1671</v>
      </c>
      <c r="B1360" s="550">
        <v>46751</v>
      </c>
    </row>
    <row r="1361" spans="1:2">
      <c r="A1361" s="538" t="s">
        <v>1672</v>
      </c>
      <c r="B1361" s="550">
        <v>46752</v>
      </c>
    </row>
    <row r="1362" spans="1:2">
      <c r="A1362" s="538" t="s">
        <v>1673</v>
      </c>
      <c r="B1362" s="550">
        <v>46753</v>
      </c>
    </row>
    <row r="1363" spans="1:2">
      <c r="A1363" s="538" t="s">
        <v>1674</v>
      </c>
      <c r="B1363" s="550">
        <v>46754</v>
      </c>
    </row>
    <row r="1364" spans="1:2">
      <c r="A1364" s="538" t="s">
        <v>1675</v>
      </c>
      <c r="B1364" s="550">
        <v>46755</v>
      </c>
    </row>
    <row r="1365" spans="1:2">
      <c r="A1365" s="538" t="s">
        <v>1676</v>
      </c>
      <c r="B1365" s="550">
        <v>46756</v>
      </c>
    </row>
    <row r="1366" spans="1:2">
      <c r="A1366" s="538" t="s">
        <v>1677</v>
      </c>
      <c r="B1366" s="550">
        <v>46757</v>
      </c>
    </row>
    <row r="1367" spans="1:2">
      <c r="A1367" s="538" t="s">
        <v>1678</v>
      </c>
      <c r="B1367" s="550">
        <v>46758</v>
      </c>
    </row>
    <row r="1368" spans="1:2">
      <c r="A1368" s="538" t="s">
        <v>1679</v>
      </c>
      <c r="B1368" s="550">
        <v>46759</v>
      </c>
    </row>
    <row r="1369" spans="1:2">
      <c r="A1369" s="538" t="s">
        <v>1680</v>
      </c>
      <c r="B1369" s="550">
        <v>46760</v>
      </c>
    </row>
    <row r="1370" spans="1:2">
      <c r="A1370" s="538" t="s">
        <v>1681</v>
      </c>
      <c r="B1370" s="550">
        <v>46761</v>
      </c>
    </row>
    <row r="1371" spans="1:2">
      <c r="A1371" s="538" t="s">
        <v>1682</v>
      </c>
      <c r="B1371" s="550">
        <v>46762</v>
      </c>
    </row>
    <row r="1372" spans="1:2">
      <c r="A1372" s="538" t="s">
        <v>1683</v>
      </c>
      <c r="B1372" s="550">
        <v>46763</v>
      </c>
    </row>
    <row r="1373" spans="1:2">
      <c r="A1373" s="538" t="s">
        <v>1684</v>
      </c>
      <c r="B1373" s="550">
        <v>46764</v>
      </c>
    </row>
    <row r="1374" spans="1:2">
      <c r="A1374" s="538" t="s">
        <v>1685</v>
      </c>
      <c r="B1374" s="550">
        <v>46765</v>
      </c>
    </row>
    <row r="1375" spans="1:2">
      <c r="A1375" s="538" t="s">
        <v>1686</v>
      </c>
      <c r="B1375" s="550">
        <v>46766</v>
      </c>
    </row>
    <row r="1376" spans="1:2">
      <c r="A1376" s="538" t="s">
        <v>1687</v>
      </c>
      <c r="B1376" s="550">
        <v>46767</v>
      </c>
    </row>
    <row r="1377" spans="1:2">
      <c r="A1377" s="538" t="s">
        <v>1688</v>
      </c>
      <c r="B1377" s="550">
        <v>46768</v>
      </c>
    </row>
    <row r="1378" spans="1:2">
      <c r="A1378" s="538" t="s">
        <v>1689</v>
      </c>
      <c r="B1378" s="550">
        <v>46769</v>
      </c>
    </row>
    <row r="1379" spans="1:2">
      <c r="A1379" s="538" t="s">
        <v>1690</v>
      </c>
      <c r="B1379" s="550">
        <v>46770</v>
      </c>
    </row>
    <row r="1380" spans="1:2">
      <c r="A1380" s="538" t="s">
        <v>1691</v>
      </c>
      <c r="B1380" s="550">
        <v>46771</v>
      </c>
    </row>
    <row r="1381" spans="1:2">
      <c r="A1381" s="538" t="s">
        <v>1692</v>
      </c>
      <c r="B1381" s="550">
        <v>46772</v>
      </c>
    </row>
    <row r="1382" spans="1:2">
      <c r="A1382" s="538" t="s">
        <v>1693</v>
      </c>
      <c r="B1382" s="550">
        <v>46773</v>
      </c>
    </row>
    <row r="1383" spans="1:2">
      <c r="A1383" s="538" t="s">
        <v>1694</v>
      </c>
      <c r="B1383" s="550">
        <v>46774</v>
      </c>
    </row>
    <row r="1384" spans="1:2">
      <c r="A1384" s="538" t="s">
        <v>1695</v>
      </c>
      <c r="B1384" s="550">
        <v>46775</v>
      </c>
    </row>
    <row r="1385" spans="1:2">
      <c r="A1385" s="538" t="s">
        <v>1696</v>
      </c>
      <c r="B1385" s="550">
        <v>46776</v>
      </c>
    </row>
    <row r="1386" spans="1:2">
      <c r="A1386" s="538" t="s">
        <v>1697</v>
      </c>
      <c r="B1386" s="550">
        <v>46777</v>
      </c>
    </row>
    <row r="1387" spans="1:2">
      <c r="A1387" s="538" t="s">
        <v>1698</v>
      </c>
      <c r="B1387" s="550">
        <v>46778</v>
      </c>
    </row>
    <row r="1388" spans="1:2">
      <c r="A1388" s="538" t="s">
        <v>1699</v>
      </c>
      <c r="B1388" s="550">
        <v>46779</v>
      </c>
    </row>
    <row r="1389" spans="1:2">
      <c r="A1389" s="538" t="s">
        <v>1700</v>
      </c>
      <c r="B1389" s="550">
        <v>46780</v>
      </c>
    </row>
    <row r="1390" spans="1:2">
      <c r="A1390" s="538" t="s">
        <v>1701</v>
      </c>
      <c r="B1390" s="550">
        <v>46781</v>
      </c>
    </row>
    <row r="1391" spans="1:2">
      <c r="A1391" s="538" t="s">
        <v>1702</v>
      </c>
      <c r="B1391" s="550">
        <v>46782</v>
      </c>
    </row>
    <row r="1392" spans="1:2">
      <c r="A1392" s="538" t="s">
        <v>1703</v>
      </c>
      <c r="B1392" s="550">
        <v>46783</v>
      </c>
    </row>
    <row r="1393" spans="1:2">
      <c r="A1393" s="538" t="s">
        <v>1704</v>
      </c>
      <c r="B1393" s="550">
        <v>46784</v>
      </c>
    </row>
    <row r="1394" spans="1:2">
      <c r="A1394" s="538" t="s">
        <v>1705</v>
      </c>
      <c r="B1394" s="550">
        <v>46785</v>
      </c>
    </row>
    <row r="1395" spans="1:2">
      <c r="A1395" s="538" t="s">
        <v>1706</v>
      </c>
      <c r="B1395" s="550">
        <v>46786</v>
      </c>
    </row>
    <row r="1396" spans="1:2">
      <c r="A1396" s="538" t="s">
        <v>1707</v>
      </c>
      <c r="B1396" s="550">
        <v>46787</v>
      </c>
    </row>
    <row r="1397" spans="1:2">
      <c r="A1397" s="538" t="s">
        <v>1708</v>
      </c>
      <c r="B1397" s="550">
        <v>46788</v>
      </c>
    </row>
    <row r="1398" spans="1:2">
      <c r="A1398" s="538" t="s">
        <v>1709</v>
      </c>
      <c r="B1398" s="550">
        <v>46789</v>
      </c>
    </row>
    <row r="1399" spans="1:2">
      <c r="A1399" s="538" t="s">
        <v>1710</v>
      </c>
      <c r="B1399" s="550">
        <v>46790</v>
      </c>
    </row>
    <row r="1400" spans="1:2">
      <c r="A1400" s="538" t="s">
        <v>1711</v>
      </c>
      <c r="B1400" s="550">
        <v>46791</v>
      </c>
    </row>
    <row r="1401" spans="1:2">
      <c r="A1401" s="538" t="s">
        <v>1712</v>
      </c>
      <c r="B1401" s="550">
        <v>46792</v>
      </c>
    </row>
    <row r="1402" spans="1:2">
      <c r="A1402" s="538" t="s">
        <v>1713</v>
      </c>
      <c r="B1402" s="550">
        <v>46793</v>
      </c>
    </row>
    <row r="1403" spans="1:2">
      <c r="A1403" s="538" t="s">
        <v>1714</v>
      </c>
      <c r="B1403" s="550">
        <v>46794</v>
      </c>
    </row>
    <row r="1404" spans="1:2">
      <c r="A1404" s="538" t="s">
        <v>1715</v>
      </c>
      <c r="B1404" s="550">
        <v>46795</v>
      </c>
    </row>
    <row r="1405" spans="1:2">
      <c r="A1405" s="538" t="s">
        <v>1716</v>
      </c>
      <c r="B1405" s="550">
        <v>46796</v>
      </c>
    </row>
    <row r="1406" spans="1:2">
      <c r="A1406" s="538" t="s">
        <v>1717</v>
      </c>
      <c r="B1406" s="550">
        <v>46797</v>
      </c>
    </row>
    <row r="1407" spans="1:2">
      <c r="A1407" s="538" t="s">
        <v>1718</v>
      </c>
      <c r="B1407" s="550">
        <v>46798</v>
      </c>
    </row>
    <row r="1408" spans="1:2">
      <c r="A1408" s="538" t="s">
        <v>1719</v>
      </c>
      <c r="B1408" s="550">
        <v>46799</v>
      </c>
    </row>
    <row r="1409" spans="1:2">
      <c r="A1409" s="538" t="s">
        <v>1720</v>
      </c>
      <c r="B1409" s="550">
        <v>46800</v>
      </c>
    </row>
    <row r="1410" spans="1:2">
      <c r="A1410" s="538" t="s">
        <v>1721</v>
      </c>
      <c r="B1410" s="550">
        <v>46801</v>
      </c>
    </row>
    <row r="1411" spans="1:2">
      <c r="A1411" s="538" t="s">
        <v>1722</v>
      </c>
      <c r="B1411" s="550">
        <v>46802</v>
      </c>
    </row>
    <row r="1412" spans="1:2">
      <c r="A1412" s="538" t="s">
        <v>1723</v>
      </c>
      <c r="B1412" s="550">
        <v>46803</v>
      </c>
    </row>
    <row r="1413" spans="1:2">
      <c r="A1413" s="538" t="s">
        <v>1724</v>
      </c>
      <c r="B1413" s="550">
        <v>46804</v>
      </c>
    </row>
    <row r="1414" spans="1:2">
      <c r="A1414" s="538" t="s">
        <v>1725</v>
      </c>
      <c r="B1414" s="550">
        <v>46805</v>
      </c>
    </row>
    <row r="1415" spans="1:2">
      <c r="A1415" s="538" t="s">
        <v>1726</v>
      </c>
      <c r="B1415" s="550">
        <v>46806</v>
      </c>
    </row>
    <row r="1416" spans="1:2">
      <c r="A1416" s="538" t="s">
        <v>1727</v>
      </c>
      <c r="B1416" s="550">
        <v>46807</v>
      </c>
    </row>
    <row r="1417" spans="1:2">
      <c r="A1417" s="538" t="s">
        <v>1728</v>
      </c>
      <c r="B1417" s="550">
        <v>46808</v>
      </c>
    </row>
    <row r="1418" spans="1:2">
      <c r="A1418" s="538" t="s">
        <v>1729</v>
      </c>
      <c r="B1418" s="550">
        <v>46809</v>
      </c>
    </row>
    <row r="1419" spans="1:2">
      <c r="A1419" s="538" t="s">
        <v>1730</v>
      </c>
      <c r="B1419" s="550">
        <v>46810</v>
      </c>
    </row>
    <row r="1420" spans="1:2">
      <c r="A1420" s="538" t="s">
        <v>1731</v>
      </c>
      <c r="B1420" s="550">
        <v>46811</v>
      </c>
    </row>
    <row r="1421" spans="1:2">
      <c r="A1421" s="538" t="s">
        <v>1732</v>
      </c>
      <c r="B1421" s="550">
        <v>46812</v>
      </c>
    </row>
    <row r="1422" spans="1:2">
      <c r="A1422" s="538" t="s">
        <v>1733</v>
      </c>
      <c r="B1422" s="550">
        <v>46813</v>
      </c>
    </row>
    <row r="1423" spans="1:2">
      <c r="A1423" s="538" t="s">
        <v>1734</v>
      </c>
      <c r="B1423" s="550">
        <v>46814</v>
      </c>
    </row>
    <row r="1424" spans="1:2">
      <c r="A1424" s="538" t="s">
        <v>1735</v>
      </c>
      <c r="B1424" s="550">
        <v>46815</v>
      </c>
    </row>
    <row r="1425" spans="1:2">
      <c r="A1425" s="538" t="s">
        <v>1736</v>
      </c>
      <c r="B1425" s="550">
        <v>46816</v>
      </c>
    </row>
    <row r="1426" spans="1:2">
      <c r="A1426" s="538" t="s">
        <v>1737</v>
      </c>
      <c r="B1426" s="550">
        <v>46817</v>
      </c>
    </row>
    <row r="1427" spans="1:2">
      <c r="A1427" s="538" t="s">
        <v>1738</v>
      </c>
      <c r="B1427" s="550">
        <v>46818</v>
      </c>
    </row>
    <row r="1428" spans="1:2">
      <c r="A1428" s="538" t="s">
        <v>1739</v>
      </c>
      <c r="B1428" s="550">
        <v>46819</v>
      </c>
    </row>
    <row r="1429" spans="1:2">
      <c r="A1429" s="538" t="s">
        <v>1740</v>
      </c>
      <c r="B1429" s="550">
        <v>46820</v>
      </c>
    </row>
    <row r="1430" spans="1:2">
      <c r="A1430" s="538" t="s">
        <v>1741</v>
      </c>
      <c r="B1430" s="550">
        <v>46821</v>
      </c>
    </row>
    <row r="1431" spans="1:2">
      <c r="A1431" s="538" t="s">
        <v>1742</v>
      </c>
      <c r="B1431" s="550">
        <v>46822</v>
      </c>
    </row>
    <row r="1432" spans="1:2">
      <c r="A1432" s="538" t="s">
        <v>1743</v>
      </c>
      <c r="B1432" s="550">
        <v>46823</v>
      </c>
    </row>
    <row r="1433" spans="1:2">
      <c r="A1433" s="538" t="s">
        <v>1744</v>
      </c>
      <c r="B1433" s="550">
        <v>46824</v>
      </c>
    </row>
    <row r="1434" spans="1:2">
      <c r="A1434" s="538" t="s">
        <v>1745</v>
      </c>
      <c r="B1434" s="550">
        <v>46825</v>
      </c>
    </row>
    <row r="1435" spans="1:2">
      <c r="A1435" s="538" t="s">
        <v>1746</v>
      </c>
      <c r="B1435" s="550">
        <v>46826</v>
      </c>
    </row>
    <row r="1436" spans="1:2">
      <c r="A1436" s="538" t="s">
        <v>1747</v>
      </c>
      <c r="B1436" s="550">
        <v>46827</v>
      </c>
    </row>
    <row r="1437" spans="1:2">
      <c r="A1437" s="538" t="s">
        <v>1748</v>
      </c>
      <c r="B1437" s="550">
        <v>46828</v>
      </c>
    </row>
    <row r="1438" spans="1:2">
      <c r="A1438" s="538" t="s">
        <v>1749</v>
      </c>
      <c r="B1438" s="550">
        <v>46829</v>
      </c>
    </row>
    <row r="1439" spans="1:2">
      <c r="A1439" s="538" t="s">
        <v>1750</v>
      </c>
      <c r="B1439" s="550">
        <v>46830</v>
      </c>
    </row>
    <row r="1440" spans="1:2">
      <c r="A1440" s="538" t="s">
        <v>1751</v>
      </c>
      <c r="B1440" s="550">
        <v>46831</v>
      </c>
    </row>
    <row r="1441" spans="1:2">
      <c r="A1441" s="538" t="s">
        <v>1752</v>
      </c>
      <c r="B1441" s="550">
        <v>46832</v>
      </c>
    </row>
    <row r="1442" spans="1:2">
      <c r="A1442" s="538" t="s">
        <v>1753</v>
      </c>
      <c r="B1442" s="550">
        <v>46833</v>
      </c>
    </row>
    <row r="1443" spans="1:2">
      <c r="A1443" s="538" t="s">
        <v>1754</v>
      </c>
      <c r="B1443" s="550">
        <v>46834</v>
      </c>
    </row>
    <row r="1444" spans="1:2">
      <c r="A1444" s="538" t="s">
        <v>1755</v>
      </c>
      <c r="B1444" s="550">
        <v>46835</v>
      </c>
    </row>
    <row r="1445" spans="1:2">
      <c r="A1445" s="538" t="s">
        <v>1756</v>
      </c>
      <c r="B1445" s="550">
        <v>46836</v>
      </c>
    </row>
    <row r="1446" spans="1:2">
      <c r="A1446" s="538" t="s">
        <v>1757</v>
      </c>
      <c r="B1446" s="550">
        <v>46837</v>
      </c>
    </row>
    <row r="1447" spans="1:2">
      <c r="A1447" s="538" t="s">
        <v>1758</v>
      </c>
      <c r="B1447" s="550">
        <v>46838</v>
      </c>
    </row>
    <row r="1448" spans="1:2">
      <c r="A1448" s="538" t="s">
        <v>1759</v>
      </c>
      <c r="B1448" s="550">
        <v>46839</v>
      </c>
    </row>
    <row r="1449" spans="1:2">
      <c r="A1449" s="538" t="s">
        <v>1760</v>
      </c>
      <c r="B1449" s="550">
        <v>46840</v>
      </c>
    </row>
    <row r="1450" spans="1:2">
      <c r="A1450" s="538" t="s">
        <v>1761</v>
      </c>
      <c r="B1450" s="550">
        <v>46841</v>
      </c>
    </row>
    <row r="1451" spans="1:2">
      <c r="A1451" s="538" t="s">
        <v>1762</v>
      </c>
      <c r="B1451" s="550">
        <v>46842</v>
      </c>
    </row>
    <row r="1452" spans="1:2">
      <c r="A1452" s="538" t="s">
        <v>1763</v>
      </c>
      <c r="B1452" s="550">
        <v>46843</v>
      </c>
    </row>
    <row r="1453" spans="1:2">
      <c r="A1453" s="538" t="s">
        <v>1764</v>
      </c>
      <c r="B1453" s="550">
        <v>46844</v>
      </c>
    </row>
    <row r="1454" spans="1:2">
      <c r="A1454" s="538" t="s">
        <v>1765</v>
      </c>
      <c r="B1454" s="550">
        <v>46845</v>
      </c>
    </row>
    <row r="1455" spans="1:2">
      <c r="A1455" s="538" t="s">
        <v>1766</v>
      </c>
      <c r="B1455" s="550">
        <v>46846</v>
      </c>
    </row>
    <row r="1456" spans="1:2">
      <c r="A1456" s="538" t="s">
        <v>1767</v>
      </c>
      <c r="B1456" s="550">
        <v>46847</v>
      </c>
    </row>
    <row r="1457" spans="1:2">
      <c r="A1457" s="538" t="s">
        <v>1768</v>
      </c>
      <c r="B1457" s="550">
        <v>46848</v>
      </c>
    </row>
    <row r="1458" spans="1:2">
      <c r="A1458" s="538" t="s">
        <v>1769</v>
      </c>
      <c r="B1458" s="550">
        <v>46849</v>
      </c>
    </row>
    <row r="1459" spans="1:2">
      <c r="A1459" s="538" t="s">
        <v>1770</v>
      </c>
      <c r="B1459" s="550">
        <v>46850</v>
      </c>
    </row>
    <row r="1460" spans="1:2">
      <c r="A1460" s="538" t="s">
        <v>1771</v>
      </c>
      <c r="B1460" s="550">
        <v>46851</v>
      </c>
    </row>
    <row r="1461" spans="1:2">
      <c r="A1461" s="538" t="s">
        <v>1772</v>
      </c>
      <c r="B1461" s="550">
        <v>46852</v>
      </c>
    </row>
    <row r="1462" spans="1:2">
      <c r="A1462" s="538" t="s">
        <v>1773</v>
      </c>
      <c r="B1462" s="550">
        <v>46853</v>
      </c>
    </row>
    <row r="1463" spans="1:2">
      <c r="A1463" s="538" t="s">
        <v>1774</v>
      </c>
      <c r="B1463" s="550">
        <v>46854</v>
      </c>
    </row>
    <row r="1464" spans="1:2">
      <c r="A1464" s="538" t="s">
        <v>1775</v>
      </c>
      <c r="B1464" s="550">
        <v>46855</v>
      </c>
    </row>
    <row r="1465" spans="1:2">
      <c r="A1465" s="538" t="s">
        <v>1776</v>
      </c>
      <c r="B1465" s="550">
        <v>46856</v>
      </c>
    </row>
    <row r="1466" spans="1:2">
      <c r="A1466" s="538" t="s">
        <v>1777</v>
      </c>
      <c r="B1466" s="550">
        <v>46857</v>
      </c>
    </row>
    <row r="1467" spans="1:2">
      <c r="A1467" s="538" t="s">
        <v>1778</v>
      </c>
      <c r="B1467" s="550">
        <v>46858</v>
      </c>
    </row>
    <row r="1468" spans="1:2">
      <c r="A1468" s="538" t="s">
        <v>1779</v>
      </c>
      <c r="B1468" s="550">
        <v>46859</v>
      </c>
    </row>
    <row r="1469" spans="1:2">
      <c r="A1469" s="538" t="s">
        <v>1780</v>
      </c>
      <c r="B1469" s="550">
        <v>46860</v>
      </c>
    </row>
    <row r="1470" spans="1:2">
      <c r="A1470" s="538" t="s">
        <v>1781</v>
      </c>
      <c r="B1470" s="550">
        <v>46861</v>
      </c>
    </row>
    <row r="1471" spans="1:2">
      <c r="A1471" s="538" t="s">
        <v>1782</v>
      </c>
      <c r="B1471" s="550">
        <v>46862</v>
      </c>
    </row>
    <row r="1472" spans="1:2">
      <c r="A1472" s="538" t="s">
        <v>1783</v>
      </c>
      <c r="B1472" s="550">
        <v>46863</v>
      </c>
    </row>
    <row r="1473" spans="1:2">
      <c r="A1473" s="538" t="s">
        <v>1784</v>
      </c>
      <c r="B1473" s="550">
        <v>46864</v>
      </c>
    </row>
    <row r="1474" spans="1:2">
      <c r="A1474" s="538" t="s">
        <v>1785</v>
      </c>
      <c r="B1474" s="550">
        <v>46865</v>
      </c>
    </row>
    <row r="1475" spans="1:2">
      <c r="A1475" s="538" t="s">
        <v>1786</v>
      </c>
      <c r="B1475" s="550">
        <v>46866</v>
      </c>
    </row>
    <row r="1476" spans="1:2">
      <c r="A1476" s="538" t="s">
        <v>1787</v>
      </c>
      <c r="B1476" s="550">
        <v>46867</v>
      </c>
    </row>
    <row r="1477" spans="1:2">
      <c r="A1477" s="538" t="s">
        <v>1788</v>
      </c>
      <c r="B1477" s="550">
        <v>46868</v>
      </c>
    </row>
    <row r="1478" spans="1:2">
      <c r="A1478" s="538" t="s">
        <v>1789</v>
      </c>
      <c r="B1478" s="550">
        <v>46869</v>
      </c>
    </row>
    <row r="1479" spans="1:2">
      <c r="A1479" s="538" t="s">
        <v>1790</v>
      </c>
      <c r="B1479" s="550">
        <v>46870</v>
      </c>
    </row>
    <row r="1480" spans="1:2">
      <c r="A1480" s="538" t="s">
        <v>1791</v>
      </c>
      <c r="B1480" s="550">
        <v>46871</v>
      </c>
    </row>
    <row r="1481" spans="1:2">
      <c r="A1481" s="538" t="s">
        <v>1792</v>
      </c>
      <c r="B1481" s="550">
        <v>46872</v>
      </c>
    </row>
    <row r="1482" spans="1:2">
      <c r="A1482" s="538" t="s">
        <v>1793</v>
      </c>
      <c r="B1482" s="550">
        <v>46873</v>
      </c>
    </row>
    <row r="1483" spans="1:2">
      <c r="A1483" s="538" t="s">
        <v>1794</v>
      </c>
      <c r="B1483" s="550">
        <v>46874</v>
      </c>
    </row>
    <row r="1484" spans="1:2">
      <c r="A1484" s="538" t="s">
        <v>1795</v>
      </c>
      <c r="B1484" s="550">
        <v>46875</v>
      </c>
    </row>
    <row r="1485" spans="1:2">
      <c r="A1485" s="538" t="s">
        <v>1796</v>
      </c>
      <c r="B1485" s="550">
        <v>46876</v>
      </c>
    </row>
    <row r="1486" spans="1:2">
      <c r="A1486" s="538" t="s">
        <v>1797</v>
      </c>
      <c r="B1486" s="550">
        <v>46877</v>
      </c>
    </row>
    <row r="1487" spans="1:2">
      <c r="A1487" s="538" t="s">
        <v>1798</v>
      </c>
      <c r="B1487" s="550">
        <v>46878</v>
      </c>
    </row>
    <row r="1488" spans="1:2">
      <c r="A1488" s="538" t="s">
        <v>1799</v>
      </c>
      <c r="B1488" s="550">
        <v>46879</v>
      </c>
    </row>
    <row r="1489" spans="1:2">
      <c r="A1489" s="538" t="s">
        <v>1800</v>
      </c>
      <c r="B1489" s="550">
        <v>46880</v>
      </c>
    </row>
    <row r="1490" spans="1:2">
      <c r="A1490" s="538" t="s">
        <v>1801</v>
      </c>
      <c r="B1490" s="550">
        <v>46881</v>
      </c>
    </row>
    <row r="1491" spans="1:2">
      <c r="A1491" s="538" t="s">
        <v>1802</v>
      </c>
      <c r="B1491" s="550">
        <v>46882</v>
      </c>
    </row>
    <row r="1492" spans="1:2">
      <c r="A1492" s="538" t="s">
        <v>1803</v>
      </c>
      <c r="B1492" s="550">
        <v>46883</v>
      </c>
    </row>
    <row r="1493" spans="1:2">
      <c r="A1493" s="538" t="s">
        <v>1804</v>
      </c>
      <c r="B1493" s="550">
        <v>46884</v>
      </c>
    </row>
    <row r="1494" spans="1:2">
      <c r="A1494" s="538" t="s">
        <v>1805</v>
      </c>
      <c r="B1494" s="550">
        <v>46885</v>
      </c>
    </row>
    <row r="1495" spans="1:2">
      <c r="A1495" s="538" t="s">
        <v>1806</v>
      </c>
      <c r="B1495" s="550">
        <v>46886</v>
      </c>
    </row>
    <row r="1496" spans="1:2">
      <c r="A1496" s="538" t="s">
        <v>1807</v>
      </c>
      <c r="B1496" s="550">
        <v>46887</v>
      </c>
    </row>
    <row r="1497" spans="1:2">
      <c r="A1497" s="538" t="s">
        <v>1808</v>
      </c>
      <c r="B1497" s="550">
        <v>46888</v>
      </c>
    </row>
    <row r="1498" spans="1:2">
      <c r="A1498" s="538" t="s">
        <v>1809</v>
      </c>
      <c r="B1498" s="550">
        <v>46889</v>
      </c>
    </row>
    <row r="1499" spans="1:2">
      <c r="A1499" s="538" t="s">
        <v>1810</v>
      </c>
      <c r="B1499" s="550">
        <v>46890</v>
      </c>
    </row>
    <row r="1500" spans="1:2">
      <c r="A1500" s="538" t="s">
        <v>1811</v>
      </c>
      <c r="B1500" s="550">
        <v>46891</v>
      </c>
    </row>
    <row r="1501" spans="1:2">
      <c r="A1501" s="538" t="s">
        <v>1812</v>
      </c>
      <c r="B1501" s="550">
        <v>46892</v>
      </c>
    </row>
    <row r="1502" spans="1:2">
      <c r="A1502" s="538" t="s">
        <v>1813</v>
      </c>
      <c r="B1502" s="550">
        <v>46893</v>
      </c>
    </row>
    <row r="1503" spans="1:2">
      <c r="A1503" s="538" t="s">
        <v>1814</v>
      </c>
      <c r="B1503" s="550">
        <v>46894</v>
      </c>
    </row>
    <row r="1504" spans="1:2">
      <c r="A1504" s="538" t="s">
        <v>1815</v>
      </c>
      <c r="B1504" s="550">
        <v>46895</v>
      </c>
    </row>
    <row r="1505" spans="1:2">
      <c r="A1505" s="538" t="s">
        <v>1816</v>
      </c>
      <c r="B1505" s="550">
        <v>46896</v>
      </c>
    </row>
    <row r="1506" spans="1:2">
      <c r="A1506" s="538" t="s">
        <v>1817</v>
      </c>
      <c r="B1506" s="550">
        <v>46897</v>
      </c>
    </row>
    <row r="1507" spans="1:2">
      <c r="A1507" s="538" t="s">
        <v>1818</v>
      </c>
      <c r="B1507" s="550">
        <v>46898</v>
      </c>
    </row>
    <row r="1508" spans="1:2">
      <c r="A1508" s="538" t="s">
        <v>1819</v>
      </c>
      <c r="B1508" s="550">
        <v>46899</v>
      </c>
    </row>
    <row r="1509" spans="1:2">
      <c r="A1509" s="538" t="s">
        <v>1820</v>
      </c>
      <c r="B1509" s="550">
        <v>46900</v>
      </c>
    </row>
    <row r="1510" spans="1:2">
      <c r="A1510" s="538" t="s">
        <v>1821</v>
      </c>
      <c r="B1510" s="550">
        <v>46901</v>
      </c>
    </row>
    <row r="1511" spans="1:2">
      <c r="A1511" s="538" t="s">
        <v>1822</v>
      </c>
      <c r="B1511" s="550">
        <v>46902</v>
      </c>
    </row>
    <row r="1512" spans="1:2">
      <c r="A1512" s="538" t="s">
        <v>1823</v>
      </c>
      <c r="B1512" s="550">
        <v>46903</v>
      </c>
    </row>
    <row r="1513" spans="1:2">
      <c r="A1513" s="538" t="s">
        <v>1824</v>
      </c>
      <c r="B1513" s="550">
        <v>46904</v>
      </c>
    </row>
    <row r="1514" spans="1:2">
      <c r="A1514" s="538" t="s">
        <v>1825</v>
      </c>
      <c r="B1514" s="550">
        <v>46905</v>
      </c>
    </row>
    <row r="1515" spans="1:2">
      <c r="A1515" s="538" t="s">
        <v>1826</v>
      </c>
      <c r="B1515" s="550">
        <v>46906</v>
      </c>
    </row>
    <row r="1516" spans="1:2">
      <c r="A1516" s="538" t="s">
        <v>1827</v>
      </c>
      <c r="B1516" s="550">
        <v>46907</v>
      </c>
    </row>
    <row r="1517" spans="1:2">
      <c r="A1517" s="538" t="s">
        <v>1828</v>
      </c>
      <c r="B1517" s="550">
        <v>46908</v>
      </c>
    </row>
    <row r="1518" spans="1:2">
      <c r="A1518" s="538" t="s">
        <v>1829</v>
      </c>
      <c r="B1518" s="550">
        <v>46909</v>
      </c>
    </row>
    <row r="1519" spans="1:2">
      <c r="A1519" s="538" t="s">
        <v>1830</v>
      </c>
      <c r="B1519" s="550">
        <v>46910</v>
      </c>
    </row>
    <row r="1520" spans="1:2">
      <c r="A1520" s="538" t="s">
        <v>1831</v>
      </c>
      <c r="B1520" s="550">
        <v>46911</v>
      </c>
    </row>
    <row r="1521" spans="1:2">
      <c r="A1521" s="538" t="s">
        <v>1832</v>
      </c>
      <c r="B1521" s="550">
        <v>46912</v>
      </c>
    </row>
    <row r="1522" spans="1:2">
      <c r="A1522" s="538" t="s">
        <v>1833</v>
      </c>
      <c r="B1522" s="550">
        <v>46913</v>
      </c>
    </row>
    <row r="1523" spans="1:2">
      <c r="A1523" s="538" t="s">
        <v>1834</v>
      </c>
      <c r="B1523" s="550">
        <v>46914</v>
      </c>
    </row>
    <row r="1524" spans="1:2">
      <c r="A1524" s="538" t="s">
        <v>1835</v>
      </c>
      <c r="B1524" s="550">
        <v>46915</v>
      </c>
    </row>
    <row r="1525" spans="1:2">
      <c r="A1525" s="538" t="s">
        <v>1836</v>
      </c>
      <c r="B1525" s="550">
        <v>46916</v>
      </c>
    </row>
    <row r="1526" spans="1:2">
      <c r="A1526" s="538" t="s">
        <v>1837</v>
      </c>
      <c r="B1526" s="550">
        <v>46917</v>
      </c>
    </row>
    <row r="1527" spans="1:2">
      <c r="A1527" s="538" t="s">
        <v>1838</v>
      </c>
      <c r="B1527" s="550">
        <v>46918</v>
      </c>
    </row>
    <row r="1528" spans="1:2">
      <c r="A1528" s="538" t="s">
        <v>1839</v>
      </c>
      <c r="B1528" s="550">
        <v>46919</v>
      </c>
    </row>
    <row r="1529" spans="1:2">
      <c r="A1529" s="538" t="s">
        <v>1840</v>
      </c>
      <c r="B1529" s="550">
        <v>46920</v>
      </c>
    </row>
    <row r="1530" spans="1:2">
      <c r="A1530" s="538" t="s">
        <v>1841</v>
      </c>
      <c r="B1530" s="550">
        <v>46921</v>
      </c>
    </row>
    <row r="1531" spans="1:2">
      <c r="A1531" s="538" t="s">
        <v>1842</v>
      </c>
      <c r="B1531" s="550">
        <v>46922</v>
      </c>
    </row>
    <row r="1532" spans="1:2">
      <c r="A1532" s="538" t="s">
        <v>1843</v>
      </c>
      <c r="B1532" s="550">
        <v>46923</v>
      </c>
    </row>
    <row r="1533" spans="1:2">
      <c r="A1533" s="538" t="s">
        <v>1844</v>
      </c>
      <c r="B1533" s="550">
        <v>46924</v>
      </c>
    </row>
    <row r="1534" spans="1:2">
      <c r="A1534" s="538" t="s">
        <v>1845</v>
      </c>
      <c r="B1534" s="550">
        <v>46925</v>
      </c>
    </row>
    <row r="1535" spans="1:2">
      <c r="A1535" s="538" t="s">
        <v>1846</v>
      </c>
      <c r="B1535" s="550">
        <v>46926</v>
      </c>
    </row>
    <row r="1536" spans="1:2">
      <c r="A1536" s="538" t="s">
        <v>1847</v>
      </c>
      <c r="B1536" s="550">
        <v>46927</v>
      </c>
    </row>
    <row r="1537" spans="1:2">
      <c r="A1537" s="538" t="s">
        <v>1848</v>
      </c>
      <c r="B1537" s="550">
        <v>46928</v>
      </c>
    </row>
    <row r="1538" spans="1:2">
      <c r="A1538" s="538" t="s">
        <v>1849</v>
      </c>
      <c r="B1538" s="550">
        <v>46929</v>
      </c>
    </row>
    <row r="1539" spans="1:2">
      <c r="A1539" s="538" t="s">
        <v>1850</v>
      </c>
      <c r="B1539" s="550">
        <v>46930</v>
      </c>
    </row>
    <row r="1540" spans="1:2">
      <c r="A1540" s="538" t="s">
        <v>1851</v>
      </c>
      <c r="B1540" s="550">
        <v>46931</v>
      </c>
    </row>
    <row r="1541" spans="1:2">
      <c r="A1541" s="538" t="s">
        <v>1852</v>
      </c>
      <c r="B1541" s="550">
        <v>46932</v>
      </c>
    </row>
    <row r="1542" spans="1:2">
      <c r="A1542" s="538" t="s">
        <v>1853</v>
      </c>
      <c r="B1542" s="550">
        <v>46933</v>
      </c>
    </row>
    <row r="1543" spans="1:2">
      <c r="A1543" s="538" t="s">
        <v>1854</v>
      </c>
      <c r="B1543" s="550">
        <v>46934</v>
      </c>
    </row>
    <row r="1544" spans="1:2">
      <c r="A1544" s="538" t="s">
        <v>1855</v>
      </c>
      <c r="B1544" s="550">
        <v>46935</v>
      </c>
    </row>
    <row r="1545" spans="1:2">
      <c r="A1545" s="538" t="s">
        <v>1856</v>
      </c>
      <c r="B1545" s="550">
        <v>46936</v>
      </c>
    </row>
    <row r="1546" spans="1:2">
      <c r="A1546" s="538" t="s">
        <v>1857</v>
      </c>
      <c r="B1546" s="550">
        <v>46937</v>
      </c>
    </row>
    <row r="1547" spans="1:2">
      <c r="A1547" s="538" t="s">
        <v>1858</v>
      </c>
      <c r="B1547" s="550">
        <v>46938</v>
      </c>
    </row>
    <row r="1548" spans="1:2">
      <c r="A1548" s="538" t="s">
        <v>1859</v>
      </c>
      <c r="B1548" s="550">
        <v>46939</v>
      </c>
    </row>
    <row r="1549" spans="1:2">
      <c r="A1549" s="538" t="s">
        <v>1860</v>
      </c>
      <c r="B1549" s="550">
        <v>46940</v>
      </c>
    </row>
    <row r="1550" spans="1:2">
      <c r="A1550" s="538" t="s">
        <v>1861</v>
      </c>
      <c r="B1550" s="550">
        <v>46941</v>
      </c>
    </row>
    <row r="1551" spans="1:2">
      <c r="A1551" s="538" t="s">
        <v>1862</v>
      </c>
      <c r="B1551" s="550">
        <v>46942</v>
      </c>
    </row>
    <row r="1552" spans="1:2">
      <c r="A1552" s="538" t="s">
        <v>1863</v>
      </c>
      <c r="B1552" s="550">
        <v>46943</v>
      </c>
    </row>
    <row r="1553" spans="1:2">
      <c r="A1553" s="538" t="s">
        <v>1864</v>
      </c>
      <c r="B1553" s="550">
        <v>46944</v>
      </c>
    </row>
    <row r="1554" spans="1:2">
      <c r="A1554" s="538" t="s">
        <v>1865</v>
      </c>
      <c r="B1554" s="550">
        <v>46945</v>
      </c>
    </row>
    <row r="1555" spans="1:2">
      <c r="A1555" s="538" t="s">
        <v>1866</v>
      </c>
      <c r="B1555" s="550">
        <v>46946</v>
      </c>
    </row>
    <row r="1556" spans="1:2">
      <c r="A1556" s="538" t="s">
        <v>1867</v>
      </c>
      <c r="B1556" s="550">
        <v>46947</v>
      </c>
    </row>
    <row r="1557" spans="1:2">
      <c r="A1557" s="538" t="s">
        <v>1868</v>
      </c>
      <c r="B1557" s="550">
        <v>46948</v>
      </c>
    </row>
    <row r="1558" spans="1:2">
      <c r="A1558" s="538" t="s">
        <v>1869</v>
      </c>
      <c r="B1558" s="550">
        <v>46949</v>
      </c>
    </row>
    <row r="1559" spans="1:2">
      <c r="A1559" s="538" t="s">
        <v>1870</v>
      </c>
      <c r="B1559" s="550">
        <v>46950</v>
      </c>
    </row>
    <row r="1560" spans="1:2">
      <c r="A1560" s="538" t="s">
        <v>1871</v>
      </c>
      <c r="B1560" s="550">
        <v>46951</v>
      </c>
    </row>
    <row r="1561" spans="1:2">
      <c r="A1561" s="538" t="s">
        <v>1872</v>
      </c>
      <c r="B1561" s="550">
        <v>46952</v>
      </c>
    </row>
    <row r="1562" spans="1:2">
      <c r="A1562" s="538" t="s">
        <v>1873</v>
      </c>
      <c r="B1562" s="550">
        <v>46953</v>
      </c>
    </row>
    <row r="1563" spans="1:2">
      <c r="A1563" s="538" t="s">
        <v>1874</v>
      </c>
      <c r="B1563" s="550">
        <v>46954</v>
      </c>
    </row>
    <row r="1564" spans="1:2">
      <c r="A1564" s="538" t="s">
        <v>1875</v>
      </c>
      <c r="B1564" s="550">
        <v>46955</v>
      </c>
    </row>
    <row r="1565" spans="1:2">
      <c r="A1565" s="538" t="s">
        <v>1876</v>
      </c>
      <c r="B1565" s="550">
        <v>46956</v>
      </c>
    </row>
    <row r="1566" spans="1:2">
      <c r="A1566" s="538" t="s">
        <v>1877</v>
      </c>
      <c r="B1566" s="550">
        <v>46957</v>
      </c>
    </row>
    <row r="1567" spans="1:2">
      <c r="A1567" s="538" t="s">
        <v>1878</v>
      </c>
      <c r="B1567" s="550">
        <v>46958</v>
      </c>
    </row>
    <row r="1568" spans="1:2">
      <c r="A1568" s="538" t="s">
        <v>1879</v>
      </c>
      <c r="B1568" s="550">
        <v>46959</v>
      </c>
    </row>
    <row r="1569" spans="1:2">
      <c r="A1569" s="538" t="s">
        <v>1880</v>
      </c>
      <c r="B1569" s="550">
        <v>46960</v>
      </c>
    </row>
    <row r="1570" spans="1:2">
      <c r="A1570" s="538" t="s">
        <v>1881</v>
      </c>
      <c r="B1570" s="550">
        <v>46961</v>
      </c>
    </row>
    <row r="1571" spans="1:2">
      <c r="A1571" s="538" t="s">
        <v>1882</v>
      </c>
      <c r="B1571" s="550">
        <v>46962</v>
      </c>
    </row>
    <row r="1572" spans="1:2">
      <c r="A1572" s="538" t="s">
        <v>1883</v>
      </c>
      <c r="B1572" s="550">
        <v>46963</v>
      </c>
    </row>
    <row r="1573" spans="1:2">
      <c r="A1573" s="538" t="s">
        <v>1884</v>
      </c>
      <c r="B1573" s="550">
        <v>46964</v>
      </c>
    </row>
    <row r="1574" spans="1:2">
      <c r="A1574" s="538" t="s">
        <v>1885</v>
      </c>
      <c r="B1574" s="550">
        <v>46965</v>
      </c>
    </row>
    <row r="1575" spans="1:2">
      <c r="A1575" s="538" t="s">
        <v>1886</v>
      </c>
      <c r="B1575" s="550">
        <v>46966</v>
      </c>
    </row>
    <row r="1576" spans="1:2">
      <c r="A1576" s="538" t="s">
        <v>1887</v>
      </c>
      <c r="B1576" s="550">
        <v>46967</v>
      </c>
    </row>
    <row r="1577" spans="1:2">
      <c r="A1577" s="538" t="s">
        <v>1888</v>
      </c>
      <c r="B1577" s="550">
        <v>46968</v>
      </c>
    </row>
    <row r="1578" spans="1:2">
      <c r="A1578" s="538" t="s">
        <v>1889</v>
      </c>
      <c r="B1578" s="550">
        <v>46969</v>
      </c>
    </row>
    <row r="1579" spans="1:2">
      <c r="A1579" s="538" t="s">
        <v>1890</v>
      </c>
      <c r="B1579" s="550">
        <v>46970</v>
      </c>
    </row>
    <row r="1580" spans="1:2">
      <c r="A1580" s="538" t="s">
        <v>1891</v>
      </c>
      <c r="B1580" s="550">
        <v>46971</v>
      </c>
    </row>
    <row r="1581" spans="1:2">
      <c r="A1581" s="538" t="s">
        <v>1892</v>
      </c>
      <c r="B1581" s="550">
        <v>46972</v>
      </c>
    </row>
    <row r="1582" spans="1:2">
      <c r="A1582" s="538" t="s">
        <v>1893</v>
      </c>
      <c r="B1582" s="550">
        <v>46973</v>
      </c>
    </row>
    <row r="1583" spans="1:2">
      <c r="A1583" s="538" t="s">
        <v>1894</v>
      </c>
      <c r="B1583" s="550">
        <v>46974</v>
      </c>
    </row>
    <row r="1584" spans="1:2">
      <c r="A1584" s="538" t="s">
        <v>1895</v>
      </c>
      <c r="B1584" s="550">
        <v>46975</v>
      </c>
    </row>
    <row r="1585" spans="1:2">
      <c r="A1585" s="538" t="s">
        <v>1896</v>
      </c>
      <c r="B1585" s="550">
        <v>46976</v>
      </c>
    </row>
    <row r="1586" spans="1:2">
      <c r="A1586" s="538" t="s">
        <v>1897</v>
      </c>
      <c r="B1586" s="550">
        <v>46977</v>
      </c>
    </row>
    <row r="1587" spans="1:2">
      <c r="A1587" s="538" t="s">
        <v>1898</v>
      </c>
      <c r="B1587" s="550">
        <v>46978</v>
      </c>
    </row>
    <row r="1588" spans="1:2">
      <c r="A1588" s="538" t="s">
        <v>1899</v>
      </c>
      <c r="B1588" s="550">
        <v>46979</v>
      </c>
    </row>
    <row r="1589" spans="1:2">
      <c r="A1589" s="538" t="s">
        <v>1900</v>
      </c>
      <c r="B1589" s="550">
        <v>46980</v>
      </c>
    </row>
    <row r="1590" spans="1:2">
      <c r="A1590" s="538" t="s">
        <v>1901</v>
      </c>
      <c r="B1590" s="550">
        <v>46981</v>
      </c>
    </row>
    <row r="1591" spans="1:2">
      <c r="A1591" s="538" t="s">
        <v>1902</v>
      </c>
      <c r="B1591" s="550">
        <v>46982</v>
      </c>
    </row>
    <row r="1592" spans="1:2">
      <c r="A1592" s="538" t="s">
        <v>1903</v>
      </c>
      <c r="B1592" s="550">
        <v>46983</v>
      </c>
    </row>
    <row r="1593" spans="1:2">
      <c r="A1593" s="538" t="s">
        <v>1904</v>
      </c>
      <c r="B1593" s="550">
        <v>46984</v>
      </c>
    </row>
    <row r="1594" spans="1:2">
      <c r="A1594" s="538" t="s">
        <v>1905</v>
      </c>
      <c r="B1594" s="550">
        <v>46985</v>
      </c>
    </row>
    <row r="1595" spans="1:2">
      <c r="A1595" s="538" t="s">
        <v>1906</v>
      </c>
      <c r="B1595" s="550">
        <v>46986</v>
      </c>
    </row>
    <row r="1596" spans="1:2">
      <c r="A1596" s="538" t="s">
        <v>1907</v>
      </c>
      <c r="B1596" s="550">
        <v>46987</v>
      </c>
    </row>
    <row r="1597" spans="1:2">
      <c r="A1597" s="538" t="s">
        <v>1908</v>
      </c>
      <c r="B1597" s="550">
        <v>46988</v>
      </c>
    </row>
    <row r="1598" spans="1:2">
      <c r="A1598" s="538" t="s">
        <v>1909</v>
      </c>
      <c r="B1598" s="550">
        <v>46989</v>
      </c>
    </row>
    <row r="1599" spans="1:2">
      <c r="A1599" s="538" t="s">
        <v>1910</v>
      </c>
      <c r="B1599" s="550">
        <v>46990</v>
      </c>
    </row>
    <row r="1600" spans="1:2">
      <c r="A1600" s="538" t="s">
        <v>1911</v>
      </c>
      <c r="B1600" s="550">
        <v>46991</v>
      </c>
    </row>
    <row r="1601" spans="1:2">
      <c r="A1601" s="538" t="s">
        <v>1912</v>
      </c>
      <c r="B1601" s="550">
        <v>46992</v>
      </c>
    </row>
    <row r="1602" spans="1:2">
      <c r="A1602" s="538" t="s">
        <v>1913</v>
      </c>
      <c r="B1602" s="550">
        <v>46993</v>
      </c>
    </row>
    <row r="1603" spans="1:2">
      <c r="A1603" s="538" t="s">
        <v>1914</v>
      </c>
      <c r="B1603" s="550">
        <v>46994</v>
      </c>
    </row>
    <row r="1604" spans="1:2">
      <c r="A1604" s="538" t="s">
        <v>1915</v>
      </c>
      <c r="B1604" s="550">
        <v>46995</v>
      </c>
    </row>
    <row r="1605" spans="1:2">
      <c r="A1605" s="538" t="s">
        <v>1916</v>
      </c>
      <c r="B1605" s="550">
        <v>46996</v>
      </c>
    </row>
    <row r="1606" spans="1:2">
      <c r="A1606" s="538" t="s">
        <v>1917</v>
      </c>
      <c r="B1606" s="550">
        <v>46997</v>
      </c>
    </row>
    <row r="1607" spans="1:2">
      <c r="A1607" s="538" t="s">
        <v>1918</v>
      </c>
      <c r="B1607" s="550">
        <v>46998</v>
      </c>
    </row>
    <row r="1608" spans="1:2">
      <c r="A1608" s="538" t="s">
        <v>1919</v>
      </c>
      <c r="B1608" s="550">
        <v>46999</v>
      </c>
    </row>
    <row r="1609" spans="1:2">
      <c r="A1609" s="538" t="s">
        <v>1920</v>
      </c>
      <c r="B1609" s="550">
        <v>47000</v>
      </c>
    </row>
    <row r="1610" spans="1:2">
      <c r="A1610" s="538" t="s">
        <v>1921</v>
      </c>
      <c r="B1610" s="550">
        <v>47001</v>
      </c>
    </row>
    <row r="1611" spans="1:2">
      <c r="A1611" s="538" t="s">
        <v>1922</v>
      </c>
      <c r="B1611" s="550">
        <v>47002</v>
      </c>
    </row>
    <row r="1612" spans="1:2">
      <c r="A1612" s="538" t="s">
        <v>1923</v>
      </c>
      <c r="B1612" s="550">
        <v>47003</v>
      </c>
    </row>
    <row r="1613" spans="1:2">
      <c r="A1613" s="538" t="s">
        <v>1924</v>
      </c>
      <c r="B1613" s="550">
        <v>47004</v>
      </c>
    </row>
    <row r="1614" spans="1:2">
      <c r="A1614" s="538" t="s">
        <v>1925</v>
      </c>
      <c r="B1614" s="550">
        <v>47005</v>
      </c>
    </row>
    <row r="1615" spans="1:2">
      <c r="A1615" s="538" t="s">
        <v>1926</v>
      </c>
      <c r="B1615" s="550">
        <v>47006</v>
      </c>
    </row>
    <row r="1616" spans="1:2">
      <c r="A1616" s="538" t="s">
        <v>1927</v>
      </c>
      <c r="B1616" s="550">
        <v>47007</v>
      </c>
    </row>
    <row r="1617" spans="1:2">
      <c r="A1617" s="538" t="s">
        <v>1928</v>
      </c>
      <c r="B1617" s="550">
        <v>47008</v>
      </c>
    </row>
    <row r="1618" spans="1:2">
      <c r="A1618" s="538" t="s">
        <v>1929</v>
      </c>
      <c r="B1618" s="550">
        <v>47009</v>
      </c>
    </row>
    <row r="1619" spans="1:2">
      <c r="A1619" s="538" t="s">
        <v>1930</v>
      </c>
      <c r="B1619" s="550">
        <v>47010</v>
      </c>
    </row>
    <row r="1620" spans="1:2">
      <c r="A1620" s="538" t="s">
        <v>1931</v>
      </c>
      <c r="B1620" s="550">
        <v>47011</v>
      </c>
    </row>
    <row r="1621" spans="1:2">
      <c r="A1621" s="538" t="s">
        <v>1932</v>
      </c>
      <c r="B1621" s="550">
        <v>47012</v>
      </c>
    </row>
    <row r="1622" spans="1:2">
      <c r="A1622" s="538" t="s">
        <v>1933</v>
      </c>
      <c r="B1622" s="550">
        <v>47013</v>
      </c>
    </row>
    <row r="1623" spans="1:2">
      <c r="A1623" s="538" t="s">
        <v>1934</v>
      </c>
      <c r="B1623" s="550">
        <v>47014</v>
      </c>
    </row>
    <row r="1624" spans="1:2">
      <c r="A1624" s="538" t="s">
        <v>1935</v>
      </c>
      <c r="B1624" s="550">
        <v>47015</v>
      </c>
    </row>
    <row r="1625" spans="1:2">
      <c r="A1625" s="538" t="s">
        <v>1936</v>
      </c>
      <c r="B1625" s="550">
        <v>47016</v>
      </c>
    </row>
    <row r="1626" spans="1:2">
      <c r="A1626" s="538" t="s">
        <v>1937</v>
      </c>
      <c r="B1626" s="550">
        <v>47017</v>
      </c>
    </row>
    <row r="1627" spans="1:2">
      <c r="A1627" s="538" t="s">
        <v>1938</v>
      </c>
      <c r="B1627" s="550">
        <v>47018</v>
      </c>
    </row>
    <row r="1628" spans="1:2">
      <c r="A1628" s="538" t="s">
        <v>1939</v>
      </c>
      <c r="B1628" s="550">
        <v>47019</v>
      </c>
    </row>
    <row r="1629" spans="1:2">
      <c r="A1629" s="538" t="s">
        <v>1940</v>
      </c>
      <c r="B1629" s="550">
        <v>47020</v>
      </c>
    </row>
    <row r="1630" spans="1:2">
      <c r="A1630" s="538" t="s">
        <v>1941</v>
      </c>
      <c r="B1630" s="550">
        <v>47021</v>
      </c>
    </row>
    <row r="1631" spans="1:2">
      <c r="A1631" s="538" t="s">
        <v>1942</v>
      </c>
      <c r="B1631" s="550">
        <v>47022</v>
      </c>
    </row>
    <row r="1632" spans="1:2">
      <c r="A1632" s="538" t="s">
        <v>1943</v>
      </c>
      <c r="B1632" s="550">
        <v>47023</v>
      </c>
    </row>
    <row r="1633" spans="1:2">
      <c r="A1633" s="538" t="s">
        <v>1944</v>
      </c>
      <c r="B1633" s="550">
        <v>47024</v>
      </c>
    </row>
    <row r="1634" spans="1:2">
      <c r="A1634" s="538" t="s">
        <v>1945</v>
      </c>
      <c r="B1634" s="550">
        <v>47025</v>
      </c>
    </row>
    <row r="1635" spans="1:2">
      <c r="A1635" s="538" t="s">
        <v>1946</v>
      </c>
      <c r="B1635" s="550">
        <v>47026</v>
      </c>
    </row>
    <row r="1636" spans="1:2">
      <c r="A1636" s="538" t="s">
        <v>1947</v>
      </c>
      <c r="B1636" s="550">
        <v>47027</v>
      </c>
    </row>
    <row r="1637" spans="1:2">
      <c r="A1637" s="538" t="s">
        <v>1948</v>
      </c>
      <c r="B1637" s="550">
        <v>47028</v>
      </c>
    </row>
    <row r="1638" spans="1:2">
      <c r="A1638" s="538" t="s">
        <v>1949</v>
      </c>
      <c r="B1638" s="550">
        <v>47029</v>
      </c>
    </row>
    <row r="1639" spans="1:2">
      <c r="A1639" s="538" t="s">
        <v>1950</v>
      </c>
      <c r="B1639" s="550">
        <v>47030</v>
      </c>
    </row>
    <row r="1640" spans="1:2">
      <c r="A1640" s="538" t="s">
        <v>1951</v>
      </c>
      <c r="B1640" s="550">
        <v>47031</v>
      </c>
    </row>
    <row r="1641" spans="1:2">
      <c r="A1641" s="538" t="s">
        <v>1952</v>
      </c>
      <c r="B1641" s="550">
        <v>47032</v>
      </c>
    </row>
    <row r="1642" spans="1:2">
      <c r="A1642" s="538" t="s">
        <v>1953</v>
      </c>
      <c r="B1642" s="550">
        <v>47033</v>
      </c>
    </row>
    <row r="1643" spans="1:2">
      <c r="A1643" s="538" t="s">
        <v>1954</v>
      </c>
      <c r="B1643" s="550">
        <v>47034</v>
      </c>
    </row>
    <row r="1644" spans="1:2">
      <c r="A1644" s="538" t="s">
        <v>1955</v>
      </c>
      <c r="B1644" s="550">
        <v>47035</v>
      </c>
    </row>
    <row r="1645" spans="1:2">
      <c r="A1645" s="538" t="s">
        <v>1956</v>
      </c>
      <c r="B1645" s="550">
        <v>47036</v>
      </c>
    </row>
    <row r="1646" spans="1:2">
      <c r="A1646" s="538" t="s">
        <v>1957</v>
      </c>
      <c r="B1646" s="550">
        <v>47037</v>
      </c>
    </row>
    <row r="1647" spans="1:2">
      <c r="A1647" s="538" t="s">
        <v>1958</v>
      </c>
      <c r="B1647" s="550">
        <v>47038</v>
      </c>
    </row>
    <row r="1648" spans="1:2">
      <c r="A1648" s="538" t="s">
        <v>1959</v>
      </c>
      <c r="B1648" s="550">
        <v>47039</v>
      </c>
    </row>
    <row r="1649" spans="1:2">
      <c r="A1649" s="538" t="s">
        <v>1960</v>
      </c>
      <c r="B1649" s="550">
        <v>47040</v>
      </c>
    </row>
    <row r="1650" spans="1:2">
      <c r="A1650" s="538" t="s">
        <v>1961</v>
      </c>
      <c r="B1650" s="550">
        <v>47041</v>
      </c>
    </row>
    <row r="1651" spans="1:2">
      <c r="A1651" s="538" t="s">
        <v>1962</v>
      </c>
      <c r="B1651" s="550">
        <v>47042</v>
      </c>
    </row>
    <row r="1652" spans="1:2">
      <c r="A1652" s="538" t="s">
        <v>1963</v>
      </c>
      <c r="B1652" s="550">
        <v>47043</v>
      </c>
    </row>
    <row r="1653" spans="1:2">
      <c r="A1653" s="538" t="s">
        <v>1964</v>
      </c>
      <c r="B1653" s="550">
        <v>47044</v>
      </c>
    </row>
    <row r="1654" spans="1:2">
      <c r="A1654" s="538" t="s">
        <v>1965</v>
      </c>
      <c r="B1654" s="550">
        <v>47045</v>
      </c>
    </row>
    <row r="1655" spans="1:2">
      <c r="A1655" s="538" t="s">
        <v>1966</v>
      </c>
      <c r="B1655" s="550">
        <v>47046</v>
      </c>
    </row>
    <row r="1656" spans="1:2">
      <c r="A1656" s="538" t="s">
        <v>1967</v>
      </c>
      <c r="B1656" s="550">
        <v>47047</v>
      </c>
    </row>
    <row r="1657" spans="1:2">
      <c r="A1657" s="538" t="s">
        <v>1968</v>
      </c>
      <c r="B1657" s="550">
        <v>47048</v>
      </c>
    </row>
    <row r="1658" spans="1:2">
      <c r="A1658" s="538" t="s">
        <v>1969</v>
      </c>
      <c r="B1658" s="550">
        <v>47049</v>
      </c>
    </row>
    <row r="1659" spans="1:2">
      <c r="A1659" s="538" t="s">
        <v>1970</v>
      </c>
      <c r="B1659" s="550">
        <v>47050</v>
      </c>
    </row>
    <row r="1660" spans="1:2">
      <c r="A1660" s="538" t="s">
        <v>1971</v>
      </c>
      <c r="B1660" s="550">
        <v>47051</v>
      </c>
    </row>
    <row r="1661" spans="1:2">
      <c r="A1661" s="538" t="s">
        <v>1972</v>
      </c>
      <c r="B1661" s="550">
        <v>47052</v>
      </c>
    </row>
    <row r="1662" spans="1:2">
      <c r="A1662" s="538" t="s">
        <v>1973</v>
      </c>
      <c r="B1662" s="550">
        <v>47053</v>
      </c>
    </row>
    <row r="1663" spans="1:2">
      <c r="A1663" s="538" t="s">
        <v>1974</v>
      </c>
      <c r="B1663" s="550">
        <v>47054</v>
      </c>
    </row>
    <row r="1664" spans="1:2">
      <c r="A1664" s="538" t="s">
        <v>1975</v>
      </c>
      <c r="B1664" s="550">
        <v>47055</v>
      </c>
    </row>
    <row r="1665" spans="1:2">
      <c r="A1665" s="538" t="s">
        <v>1976</v>
      </c>
      <c r="B1665" s="550">
        <v>47056</v>
      </c>
    </row>
    <row r="1666" spans="1:2">
      <c r="A1666" s="538" t="s">
        <v>1977</v>
      </c>
      <c r="B1666" s="550">
        <v>47057</v>
      </c>
    </row>
    <row r="1667" spans="1:2">
      <c r="A1667" s="538" t="s">
        <v>1978</v>
      </c>
      <c r="B1667" s="550">
        <v>47058</v>
      </c>
    </row>
    <row r="1668" spans="1:2">
      <c r="A1668" s="538" t="s">
        <v>1979</v>
      </c>
      <c r="B1668" s="550">
        <v>47059</v>
      </c>
    </row>
    <row r="1669" spans="1:2">
      <c r="A1669" s="538" t="s">
        <v>1980</v>
      </c>
      <c r="B1669" s="550">
        <v>47060</v>
      </c>
    </row>
    <row r="1670" spans="1:2">
      <c r="A1670" s="538" t="s">
        <v>1981</v>
      </c>
      <c r="B1670" s="550">
        <v>47061</v>
      </c>
    </row>
    <row r="1671" spans="1:2">
      <c r="A1671" s="538" t="s">
        <v>1982</v>
      </c>
      <c r="B1671" s="550">
        <v>47062</v>
      </c>
    </row>
    <row r="1672" spans="1:2">
      <c r="A1672" s="538" t="s">
        <v>1983</v>
      </c>
      <c r="B1672" s="550">
        <v>47063</v>
      </c>
    </row>
    <row r="1673" spans="1:2">
      <c r="A1673" s="538" t="s">
        <v>1984</v>
      </c>
      <c r="B1673" s="550">
        <v>47064</v>
      </c>
    </row>
    <row r="1674" spans="1:2">
      <c r="A1674" s="538" t="s">
        <v>1985</v>
      </c>
      <c r="B1674" s="550">
        <v>47065</v>
      </c>
    </row>
    <row r="1675" spans="1:2">
      <c r="A1675" s="538" t="s">
        <v>1986</v>
      </c>
      <c r="B1675" s="550">
        <v>47066</v>
      </c>
    </row>
    <row r="1676" spans="1:2">
      <c r="A1676" s="538" t="s">
        <v>1987</v>
      </c>
      <c r="B1676" s="550">
        <v>47067</v>
      </c>
    </row>
    <row r="1677" spans="1:2">
      <c r="A1677" s="538" t="s">
        <v>1988</v>
      </c>
      <c r="B1677" s="550">
        <v>47068</v>
      </c>
    </row>
    <row r="1678" spans="1:2">
      <c r="A1678" s="538" t="s">
        <v>1989</v>
      </c>
      <c r="B1678" s="550">
        <v>47069</v>
      </c>
    </row>
    <row r="1679" spans="1:2">
      <c r="A1679" s="538" t="s">
        <v>1990</v>
      </c>
      <c r="B1679" s="550">
        <v>47070</v>
      </c>
    </row>
    <row r="1680" spans="1:2">
      <c r="A1680" s="538" t="s">
        <v>1991</v>
      </c>
      <c r="B1680" s="550">
        <v>47071</v>
      </c>
    </row>
    <row r="1681" spans="1:2">
      <c r="A1681" s="538" t="s">
        <v>1992</v>
      </c>
      <c r="B1681" s="550">
        <v>47072</v>
      </c>
    </row>
    <row r="1682" spans="1:2">
      <c r="A1682" s="538" t="s">
        <v>1993</v>
      </c>
      <c r="B1682" s="550">
        <v>47073</v>
      </c>
    </row>
    <row r="1683" spans="1:2">
      <c r="A1683" s="538" t="s">
        <v>1994</v>
      </c>
      <c r="B1683" s="550">
        <v>47074</v>
      </c>
    </row>
    <row r="1684" spans="1:2">
      <c r="A1684" s="538" t="s">
        <v>1995</v>
      </c>
      <c r="B1684" s="550">
        <v>47075</v>
      </c>
    </row>
    <row r="1685" spans="1:2">
      <c r="A1685" s="538" t="s">
        <v>1996</v>
      </c>
      <c r="B1685" s="550">
        <v>47076</v>
      </c>
    </row>
    <row r="1686" spans="1:2">
      <c r="A1686" s="538" t="s">
        <v>1997</v>
      </c>
      <c r="B1686" s="550">
        <v>47077</v>
      </c>
    </row>
    <row r="1687" spans="1:2">
      <c r="A1687" s="538" t="s">
        <v>1998</v>
      </c>
      <c r="B1687" s="550">
        <v>47078</v>
      </c>
    </row>
    <row r="1688" spans="1:2">
      <c r="A1688" s="538" t="s">
        <v>1999</v>
      </c>
      <c r="B1688" s="550">
        <v>47079</v>
      </c>
    </row>
    <row r="1689" spans="1:2">
      <c r="A1689" s="538" t="s">
        <v>2000</v>
      </c>
      <c r="B1689" s="550">
        <v>47080</v>
      </c>
    </row>
    <row r="1690" spans="1:2">
      <c r="A1690" s="538" t="s">
        <v>2001</v>
      </c>
      <c r="B1690" s="550">
        <v>47081</v>
      </c>
    </row>
    <row r="1691" spans="1:2">
      <c r="A1691" s="538" t="s">
        <v>2002</v>
      </c>
      <c r="B1691" s="550">
        <v>47082</v>
      </c>
    </row>
    <row r="1692" spans="1:2">
      <c r="A1692" s="538" t="s">
        <v>2003</v>
      </c>
      <c r="B1692" s="550">
        <v>47083</v>
      </c>
    </row>
    <row r="1693" spans="1:2">
      <c r="A1693" s="538" t="s">
        <v>2004</v>
      </c>
      <c r="B1693" s="550">
        <v>47084</v>
      </c>
    </row>
    <row r="1694" spans="1:2">
      <c r="A1694" s="538" t="s">
        <v>2005</v>
      </c>
      <c r="B1694" s="550">
        <v>47085</v>
      </c>
    </row>
    <row r="1695" spans="1:2">
      <c r="A1695" s="538" t="s">
        <v>2006</v>
      </c>
      <c r="B1695" s="550">
        <v>47086</v>
      </c>
    </row>
    <row r="1696" spans="1:2">
      <c r="A1696" s="538" t="s">
        <v>2007</v>
      </c>
      <c r="B1696" s="550">
        <v>47087</v>
      </c>
    </row>
    <row r="1697" spans="1:2">
      <c r="A1697" s="538" t="s">
        <v>2008</v>
      </c>
      <c r="B1697" s="550">
        <v>47088</v>
      </c>
    </row>
    <row r="1698" spans="1:2">
      <c r="A1698" s="538" t="s">
        <v>2009</v>
      </c>
      <c r="B1698" s="550">
        <v>47089</v>
      </c>
    </row>
    <row r="1699" spans="1:2">
      <c r="A1699" s="538" t="s">
        <v>2010</v>
      </c>
      <c r="B1699" s="550">
        <v>47090</v>
      </c>
    </row>
    <row r="1700" spans="1:2">
      <c r="A1700" s="538" t="s">
        <v>2011</v>
      </c>
      <c r="B1700" s="550">
        <v>47091</v>
      </c>
    </row>
    <row r="1701" spans="1:2">
      <c r="A1701" s="538" t="s">
        <v>2012</v>
      </c>
      <c r="B1701" s="550">
        <v>47092</v>
      </c>
    </row>
    <row r="1702" spans="1:2">
      <c r="A1702" s="538" t="s">
        <v>2013</v>
      </c>
      <c r="B1702" s="550">
        <v>47093</v>
      </c>
    </row>
    <row r="1703" spans="1:2">
      <c r="A1703" s="538" t="s">
        <v>2014</v>
      </c>
      <c r="B1703" s="550">
        <v>47094</v>
      </c>
    </row>
    <row r="1704" spans="1:2">
      <c r="A1704" s="538" t="s">
        <v>2015</v>
      </c>
      <c r="B1704" s="550">
        <v>47095</v>
      </c>
    </row>
    <row r="1705" spans="1:2">
      <c r="A1705" s="538" t="s">
        <v>2016</v>
      </c>
      <c r="B1705" s="550">
        <v>47096</v>
      </c>
    </row>
    <row r="1706" spans="1:2">
      <c r="A1706" s="538" t="s">
        <v>2017</v>
      </c>
      <c r="B1706" s="550">
        <v>47097</v>
      </c>
    </row>
    <row r="1707" spans="1:2">
      <c r="A1707" s="538" t="s">
        <v>2018</v>
      </c>
      <c r="B1707" s="550">
        <v>47098</v>
      </c>
    </row>
    <row r="1708" spans="1:2">
      <c r="A1708" s="538" t="s">
        <v>2019</v>
      </c>
      <c r="B1708" s="550">
        <v>47099</v>
      </c>
    </row>
    <row r="1709" spans="1:2">
      <c r="A1709" s="538" t="s">
        <v>2020</v>
      </c>
      <c r="B1709" s="550">
        <v>47100</v>
      </c>
    </row>
    <row r="1710" spans="1:2">
      <c r="A1710" s="538" t="s">
        <v>2021</v>
      </c>
      <c r="B1710" s="550">
        <v>47101</v>
      </c>
    </row>
    <row r="1711" spans="1:2">
      <c r="A1711" s="538" t="s">
        <v>2022</v>
      </c>
      <c r="B1711" s="550">
        <v>47102</v>
      </c>
    </row>
    <row r="1712" spans="1:2">
      <c r="A1712" s="538" t="s">
        <v>2023</v>
      </c>
      <c r="B1712" s="550">
        <v>47103</v>
      </c>
    </row>
    <row r="1713" spans="1:2">
      <c r="A1713" s="538" t="s">
        <v>2024</v>
      </c>
      <c r="B1713" s="550">
        <v>47104</v>
      </c>
    </row>
    <row r="1714" spans="1:2">
      <c r="A1714" s="538" t="s">
        <v>2025</v>
      </c>
      <c r="B1714" s="550">
        <v>47105</v>
      </c>
    </row>
    <row r="1715" spans="1:2">
      <c r="A1715" s="538" t="s">
        <v>2026</v>
      </c>
      <c r="B1715" s="550">
        <v>47106</v>
      </c>
    </row>
    <row r="1716" spans="1:2">
      <c r="A1716" s="538" t="s">
        <v>2027</v>
      </c>
      <c r="B1716" s="550">
        <v>47107</v>
      </c>
    </row>
    <row r="1717" spans="1:2">
      <c r="A1717" s="538" t="s">
        <v>2028</v>
      </c>
      <c r="B1717" s="550">
        <v>47108</v>
      </c>
    </row>
    <row r="1718" spans="1:2">
      <c r="A1718" s="538" t="s">
        <v>2029</v>
      </c>
      <c r="B1718" s="550">
        <v>47109</v>
      </c>
    </row>
    <row r="1719" spans="1:2">
      <c r="A1719" s="538" t="s">
        <v>2030</v>
      </c>
      <c r="B1719" s="550">
        <v>47110</v>
      </c>
    </row>
    <row r="1720" spans="1:2">
      <c r="A1720" s="538" t="s">
        <v>2031</v>
      </c>
      <c r="B1720" s="550">
        <v>47111</v>
      </c>
    </row>
    <row r="1721" spans="1:2">
      <c r="A1721" s="538" t="s">
        <v>2032</v>
      </c>
      <c r="B1721" s="550">
        <v>47112</v>
      </c>
    </row>
    <row r="1722" spans="1:2">
      <c r="A1722" s="538" t="s">
        <v>2033</v>
      </c>
      <c r="B1722" s="550">
        <v>47113</v>
      </c>
    </row>
    <row r="1723" spans="1:2">
      <c r="A1723" s="538" t="s">
        <v>2034</v>
      </c>
      <c r="B1723" s="550">
        <v>47114</v>
      </c>
    </row>
    <row r="1724" spans="1:2">
      <c r="A1724" s="538" t="s">
        <v>2035</v>
      </c>
      <c r="B1724" s="550">
        <v>47115</v>
      </c>
    </row>
    <row r="1725" spans="1:2">
      <c r="A1725" s="538" t="s">
        <v>2036</v>
      </c>
      <c r="B1725" s="550">
        <v>47116</v>
      </c>
    </row>
    <row r="1726" spans="1:2">
      <c r="A1726" s="538" t="s">
        <v>2037</v>
      </c>
      <c r="B1726" s="550">
        <v>47117</v>
      </c>
    </row>
    <row r="1727" spans="1:2">
      <c r="A1727" s="538" t="s">
        <v>2038</v>
      </c>
      <c r="B1727" s="550">
        <v>47118</v>
      </c>
    </row>
    <row r="1728" spans="1:2">
      <c r="A1728" s="538" t="s">
        <v>2039</v>
      </c>
      <c r="B1728" s="550">
        <v>47119</v>
      </c>
    </row>
    <row r="1729" spans="1:2">
      <c r="A1729" s="538" t="s">
        <v>2040</v>
      </c>
      <c r="B1729" s="550">
        <v>47120</v>
      </c>
    </row>
    <row r="1730" spans="1:2">
      <c r="A1730" s="538" t="s">
        <v>2041</v>
      </c>
      <c r="B1730" s="550">
        <v>47121</v>
      </c>
    </row>
    <row r="1731" spans="1:2">
      <c r="A1731" s="538" t="s">
        <v>2042</v>
      </c>
      <c r="B1731" s="550">
        <v>47122</v>
      </c>
    </row>
    <row r="1732" spans="1:2">
      <c r="A1732" s="538" t="s">
        <v>2043</v>
      </c>
      <c r="B1732" s="550">
        <v>47123</v>
      </c>
    </row>
    <row r="1733" spans="1:2">
      <c r="A1733" s="538" t="s">
        <v>2044</v>
      </c>
      <c r="B1733" s="550">
        <v>47124</v>
      </c>
    </row>
    <row r="1734" spans="1:2">
      <c r="A1734" s="538" t="s">
        <v>2045</v>
      </c>
      <c r="B1734" s="550">
        <v>47125</v>
      </c>
    </row>
    <row r="1735" spans="1:2">
      <c r="A1735" s="538" t="s">
        <v>2046</v>
      </c>
      <c r="B1735" s="550">
        <v>47126</v>
      </c>
    </row>
    <row r="1736" spans="1:2">
      <c r="A1736" s="538" t="s">
        <v>2047</v>
      </c>
      <c r="B1736" s="550">
        <v>47127</v>
      </c>
    </row>
    <row r="1737" spans="1:2">
      <c r="A1737" s="538" t="s">
        <v>2048</v>
      </c>
      <c r="B1737" s="550">
        <v>47128</v>
      </c>
    </row>
    <row r="1738" spans="1:2">
      <c r="A1738" s="538" t="s">
        <v>2049</v>
      </c>
      <c r="B1738" s="550">
        <v>47129</v>
      </c>
    </row>
    <row r="1739" spans="1:2">
      <c r="A1739" s="538" t="s">
        <v>2050</v>
      </c>
      <c r="B1739" s="550">
        <v>47130</v>
      </c>
    </row>
    <row r="1740" spans="1:2">
      <c r="A1740" s="538" t="s">
        <v>2051</v>
      </c>
      <c r="B1740" s="550">
        <v>47131</v>
      </c>
    </row>
    <row r="1741" spans="1:2">
      <c r="A1741" s="538" t="s">
        <v>2052</v>
      </c>
      <c r="B1741" s="550">
        <v>47132</v>
      </c>
    </row>
    <row r="1742" spans="1:2">
      <c r="A1742" s="538" t="s">
        <v>2053</v>
      </c>
      <c r="B1742" s="550">
        <v>47133</v>
      </c>
    </row>
    <row r="1743" spans="1:2">
      <c r="A1743" s="538" t="s">
        <v>2054</v>
      </c>
      <c r="B1743" s="550">
        <v>47134</v>
      </c>
    </row>
    <row r="1744" spans="1:2">
      <c r="A1744" s="538" t="s">
        <v>2055</v>
      </c>
      <c r="B1744" s="550">
        <v>47135</v>
      </c>
    </row>
    <row r="1745" spans="1:2">
      <c r="A1745" s="538" t="s">
        <v>2056</v>
      </c>
      <c r="B1745" s="550">
        <v>47136</v>
      </c>
    </row>
    <row r="1746" spans="1:2">
      <c r="A1746" s="538" t="s">
        <v>2057</v>
      </c>
      <c r="B1746" s="550">
        <v>47137</v>
      </c>
    </row>
    <row r="1747" spans="1:2">
      <c r="A1747" s="538" t="s">
        <v>2058</v>
      </c>
      <c r="B1747" s="550">
        <v>47138</v>
      </c>
    </row>
    <row r="1748" spans="1:2">
      <c r="A1748" s="538" t="s">
        <v>2059</v>
      </c>
      <c r="B1748" s="550">
        <v>47139</v>
      </c>
    </row>
    <row r="1749" spans="1:2">
      <c r="A1749" s="538" t="s">
        <v>2060</v>
      </c>
      <c r="B1749" s="550">
        <v>47140</v>
      </c>
    </row>
    <row r="1750" spans="1:2">
      <c r="A1750" s="538" t="s">
        <v>2061</v>
      </c>
      <c r="B1750" s="550">
        <v>47141</v>
      </c>
    </row>
    <row r="1751" spans="1:2">
      <c r="A1751" s="538" t="s">
        <v>2062</v>
      </c>
      <c r="B1751" s="550">
        <v>47142</v>
      </c>
    </row>
    <row r="1752" spans="1:2">
      <c r="A1752" s="538" t="s">
        <v>2063</v>
      </c>
      <c r="B1752" s="550">
        <v>47143</v>
      </c>
    </row>
    <row r="1753" spans="1:2">
      <c r="A1753" s="538" t="s">
        <v>2064</v>
      </c>
      <c r="B1753" s="550">
        <v>47144</v>
      </c>
    </row>
    <row r="1754" spans="1:2">
      <c r="A1754" s="538" t="s">
        <v>2065</v>
      </c>
      <c r="B1754" s="550">
        <v>47145</v>
      </c>
    </row>
    <row r="1755" spans="1:2">
      <c r="A1755" s="538" t="s">
        <v>2066</v>
      </c>
      <c r="B1755" s="550">
        <v>47146</v>
      </c>
    </row>
    <row r="1756" spans="1:2">
      <c r="A1756" s="538" t="s">
        <v>2067</v>
      </c>
      <c r="B1756" s="550">
        <v>47147</v>
      </c>
    </row>
    <row r="1757" spans="1:2">
      <c r="A1757" s="538" t="s">
        <v>2068</v>
      </c>
      <c r="B1757" s="550">
        <v>47148</v>
      </c>
    </row>
    <row r="1758" spans="1:2">
      <c r="A1758" s="538" t="s">
        <v>2069</v>
      </c>
      <c r="B1758" s="550">
        <v>47149</v>
      </c>
    </row>
    <row r="1759" spans="1:2">
      <c r="A1759" s="538" t="s">
        <v>2070</v>
      </c>
      <c r="B1759" s="550">
        <v>47150</v>
      </c>
    </row>
    <row r="1760" spans="1:2">
      <c r="A1760" s="538" t="s">
        <v>2071</v>
      </c>
      <c r="B1760" s="550">
        <v>47151</v>
      </c>
    </row>
    <row r="1761" spans="1:2">
      <c r="A1761" s="538" t="s">
        <v>2072</v>
      </c>
      <c r="B1761" s="550">
        <v>47152</v>
      </c>
    </row>
    <row r="1762" spans="1:2">
      <c r="A1762" s="538" t="s">
        <v>2073</v>
      </c>
      <c r="B1762" s="550">
        <v>47153</v>
      </c>
    </row>
    <row r="1763" spans="1:2">
      <c r="A1763" s="538" t="s">
        <v>2074</v>
      </c>
      <c r="B1763" s="550">
        <v>47154</v>
      </c>
    </row>
    <row r="1764" spans="1:2">
      <c r="A1764" s="538" t="s">
        <v>2075</v>
      </c>
      <c r="B1764" s="550">
        <v>47155</v>
      </c>
    </row>
    <row r="1765" spans="1:2">
      <c r="A1765" s="538" t="s">
        <v>2076</v>
      </c>
      <c r="B1765" s="550">
        <v>47156</v>
      </c>
    </row>
    <row r="1766" spans="1:2">
      <c r="A1766" s="538" t="s">
        <v>2077</v>
      </c>
      <c r="B1766" s="550">
        <v>47157</v>
      </c>
    </row>
    <row r="1767" spans="1:2">
      <c r="A1767" s="538" t="s">
        <v>2078</v>
      </c>
      <c r="B1767" s="550">
        <v>47158</v>
      </c>
    </row>
    <row r="1768" spans="1:2">
      <c r="A1768" s="538" t="s">
        <v>2079</v>
      </c>
      <c r="B1768" s="550">
        <v>47159</v>
      </c>
    </row>
    <row r="1769" spans="1:2">
      <c r="A1769" s="538" t="s">
        <v>2080</v>
      </c>
      <c r="B1769" s="550">
        <v>47160</v>
      </c>
    </row>
    <row r="1770" spans="1:2">
      <c r="A1770" s="538" t="s">
        <v>2081</v>
      </c>
      <c r="B1770" s="550">
        <v>47161</v>
      </c>
    </row>
    <row r="1771" spans="1:2">
      <c r="A1771" s="538" t="s">
        <v>2082</v>
      </c>
      <c r="B1771" s="550">
        <v>47162</v>
      </c>
    </row>
    <row r="1772" spans="1:2">
      <c r="A1772" s="538" t="s">
        <v>2083</v>
      </c>
      <c r="B1772" s="550">
        <v>47163</v>
      </c>
    </row>
    <row r="1773" spans="1:2">
      <c r="A1773" s="538" t="s">
        <v>2084</v>
      </c>
      <c r="B1773" s="550">
        <v>47164</v>
      </c>
    </row>
    <row r="1774" spans="1:2">
      <c r="A1774" s="538" t="s">
        <v>2085</v>
      </c>
      <c r="B1774" s="550">
        <v>47165</v>
      </c>
    </row>
    <row r="1775" spans="1:2">
      <c r="A1775" s="538" t="s">
        <v>2086</v>
      </c>
      <c r="B1775" s="550">
        <v>47166</v>
      </c>
    </row>
    <row r="1776" spans="1:2">
      <c r="A1776" s="538" t="s">
        <v>2087</v>
      </c>
      <c r="B1776" s="550">
        <v>47167</v>
      </c>
    </row>
    <row r="1777" spans="1:2">
      <c r="A1777" s="538" t="s">
        <v>2088</v>
      </c>
      <c r="B1777" s="550">
        <v>47168</v>
      </c>
    </row>
    <row r="1778" spans="1:2">
      <c r="A1778" s="538" t="s">
        <v>2089</v>
      </c>
      <c r="B1778" s="550">
        <v>47169</v>
      </c>
    </row>
    <row r="1779" spans="1:2">
      <c r="A1779" s="538" t="s">
        <v>2090</v>
      </c>
      <c r="B1779" s="550">
        <v>47170</v>
      </c>
    </row>
    <row r="1780" spans="1:2">
      <c r="A1780" s="538" t="s">
        <v>2091</v>
      </c>
      <c r="B1780" s="550">
        <v>47171</v>
      </c>
    </row>
    <row r="1781" spans="1:2">
      <c r="A1781" s="538" t="s">
        <v>2092</v>
      </c>
      <c r="B1781" s="550">
        <v>47172</v>
      </c>
    </row>
    <row r="1782" spans="1:2">
      <c r="A1782" s="538" t="s">
        <v>2093</v>
      </c>
      <c r="B1782" s="550">
        <v>47173</v>
      </c>
    </row>
    <row r="1783" spans="1:2">
      <c r="A1783" s="538" t="s">
        <v>2094</v>
      </c>
      <c r="B1783" s="550">
        <v>47174</v>
      </c>
    </row>
    <row r="1784" spans="1:2">
      <c r="A1784" s="538" t="s">
        <v>2095</v>
      </c>
      <c r="B1784" s="550">
        <v>47175</v>
      </c>
    </row>
    <row r="1785" spans="1:2">
      <c r="A1785" s="538" t="s">
        <v>2096</v>
      </c>
      <c r="B1785" s="550">
        <v>47176</v>
      </c>
    </row>
    <row r="1786" spans="1:2">
      <c r="A1786" s="538" t="s">
        <v>2097</v>
      </c>
      <c r="B1786" s="550">
        <v>47177</v>
      </c>
    </row>
    <row r="1787" spans="1:2">
      <c r="A1787" s="538" t="s">
        <v>2098</v>
      </c>
      <c r="B1787" s="550">
        <v>47178</v>
      </c>
    </row>
    <row r="1788" spans="1:2">
      <c r="A1788" s="538" t="s">
        <v>2099</v>
      </c>
      <c r="B1788" s="550">
        <v>47179</v>
      </c>
    </row>
    <row r="1789" spans="1:2">
      <c r="A1789" s="538" t="s">
        <v>2100</v>
      </c>
      <c r="B1789" s="550">
        <v>47180</v>
      </c>
    </row>
    <row r="1790" spans="1:2">
      <c r="A1790" s="538" t="s">
        <v>2101</v>
      </c>
      <c r="B1790" s="550">
        <v>47181</v>
      </c>
    </row>
    <row r="1791" spans="1:2">
      <c r="A1791" s="538" t="s">
        <v>2102</v>
      </c>
      <c r="B1791" s="550">
        <v>47182</v>
      </c>
    </row>
    <row r="1792" spans="1:2">
      <c r="A1792" s="538" t="s">
        <v>2103</v>
      </c>
      <c r="B1792" s="550">
        <v>47183</v>
      </c>
    </row>
    <row r="1793" spans="1:2">
      <c r="A1793" s="538" t="s">
        <v>2104</v>
      </c>
      <c r="B1793" s="550">
        <v>47184</v>
      </c>
    </row>
    <row r="1794" spans="1:2">
      <c r="A1794" s="538" t="s">
        <v>2105</v>
      </c>
      <c r="B1794" s="550">
        <v>47185</v>
      </c>
    </row>
    <row r="1795" spans="1:2">
      <c r="A1795" s="538" t="s">
        <v>2106</v>
      </c>
      <c r="B1795" s="550">
        <v>47186</v>
      </c>
    </row>
    <row r="1796" spans="1:2">
      <c r="A1796" s="538" t="s">
        <v>2107</v>
      </c>
      <c r="B1796" s="550">
        <v>47187</v>
      </c>
    </row>
    <row r="1797" spans="1:2">
      <c r="A1797" s="538" t="s">
        <v>2108</v>
      </c>
      <c r="B1797" s="550">
        <v>47188</v>
      </c>
    </row>
    <row r="1798" spans="1:2">
      <c r="A1798" s="538" t="s">
        <v>2109</v>
      </c>
      <c r="B1798" s="550">
        <v>47189</v>
      </c>
    </row>
    <row r="1799" spans="1:2">
      <c r="A1799" s="538" t="s">
        <v>2110</v>
      </c>
      <c r="B1799" s="550">
        <v>47190</v>
      </c>
    </row>
    <row r="1800" spans="1:2">
      <c r="A1800" s="538" t="s">
        <v>2111</v>
      </c>
      <c r="B1800" s="550">
        <v>47191</v>
      </c>
    </row>
    <row r="1801" spans="1:2">
      <c r="A1801" s="538" t="s">
        <v>2112</v>
      </c>
      <c r="B1801" s="550">
        <v>47192</v>
      </c>
    </row>
    <row r="1802" spans="1:2">
      <c r="A1802" s="538" t="s">
        <v>2113</v>
      </c>
      <c r="B1802" s="550">
        <v>47193</v>
      </c>
    </row>
    <row r="1803" spans="1:2">
      <c r="A1803" s="538" t="s">
        <v>2114</v>
      </c>
      <c r="B1803" s="550">
        <v>47194</v>
      </c>
    </row>
    <row r="1804" spans="1:2">
      <c r="A1804" s="538" t="s">
        <v>2115</v>
      </c>
      <c r="B1804" s="550">
        <v>47195</v>
      </c>
    </row>
    <row r="1805" spans="1:2">
      <c r="A1805" s="538" t="s">
        <v>2116</v>
      </c>
      <c r="B1805" s="550">
        <v>47196</v>
      </c>
    </row>
    <row r="1806" spans="1:2">
      <c r="A1806" s="538" t="s">
        <v>2117</v>
      </c>
      <c r="B1806" s="550">
        <v>47197</v>
      </c>
    </row>
    <row r="1807" spans="1:2">
      <c r="A1807" s="538" t="s">
        <v>2118</v>
      </c>
      <c r="B1807" s="550">
        <v>47198</v>
      </c>
    </row>
    <row r="1808" spans="1:2">
      <c r="A1808" s="538" t="s">
        <v>2119</v>
      </c>
      <c r="B1808" s="550">
        <v>47199</v>
      </c>
    </row>
    <row r="1809" spans="1:2">
      <c r="A1809" s="538" t="s">
        <v>2120</v>
      </c>
      <c r="B1809" s="550">
        <v>47200</v>
      </c>
    </row>
    <row r="1810" spans="1:2">
      <c r="A1810" s="538" t="s">
        <v>2121</v>
      </c>
      <c r="B1810" s="550">
        <v>47201</v>
      </c>
    </row>
    <row r="1811" spans="1:2">
      <c r="A1811" s="538" t="s">
        <v>2122</v>
      </c>
      <c r="B1811" s="550">
        <v>47202</v>
      </c>
    </row>
    <row r="1812" spans="1:2">
      <c r="A1812" s="538" t="s">
        <v>2123</v>
      </c>
      <c r="B1812" s="550">
        <v>47203</v>
      </c>
    </row>
    <row r="1813" spans="1:2">
      <c r="A1813" s="538" t="s">
        <v>2124</v>
      </c>
      <c r="B1813" s="550">
        <v>47204</v>
      </c>
    </row>
    <row r="1814" spans="1:2">
      <c r="A1814" s="538" t="s">
        <v>2125</v>
      </c>
      <c r="B1814" s="550">
        <v>47205</v>
      </c>
    </row>
    <row r="1815" spans="1:2">
      <c r="A1815" s="538" t="s">
        <v>2126</v>
      </c>
      <c r="B1815" s="550">
        <v>47206</v>
      </c>
    </row>
    <row r="1816" spans="1:2">
      <c r="A1816" s="538" t="s">
        <v>2127</v>
      </c>
      <c r="B1816" s="550">
        <v>47207</v>
      </c>
    </row>
    <row r="1817" spans="1:2">
      <c r="A1817" s="538" t="s">
        <v>2128</v>
      </c>
      <c r="B1817" s="550">
        <v>47208</v>
      </c>
    </row>
    <row r="1818" spans="1:2">
      <c r="A1818" s="538" t="s">
        <v>2129</v>
      </c>
      <c r="B1818" s="550">
        <v>47209</v>
      </c>
    </row>
    <row r="1819" spans="1:2">
      <c r="A1819" s="538" t="s">
        <v>2130</v>
      </c>
      <c r="B1819" s="550">
        <v>47210</v>
      </c>
    </row>
    <row r="1820" spans="1:2">
      <c r="A1820" s="538" t="s">
        <v>2131</v>
      </c>
      <c r="B1820" s="550">
        <v>47211</v>
      </c>
    </row>
    <row r="1821" spans="1:2">
      <c r="A1821" s="538" t="s">
        <v>2132</v>
      </c>
      <c r="B1821" s="550">
        <v>47212</v>
      </c>
    </row>
    <row r="1822" spans="1:2">
      <c r="A1822" s="538" t="s">
        <v>2133</v>
      </c>
      <c r="B1822" s="550">
        <v>47213</v>
      </c>
    </row>
    <row r="1823" spans="1:2">
      <c r="A1823" s="538" t="s">
        <v>2134</v>
      </c>
      <c r="B1823" s="550">
        <v>47214</v>
      </c>
    </row>
    <row r="1824" spans="1:2">
      <c r="A1824" s="538" t="s">
        <v>2135</v>
      </c>
      <c r="B1824" s="550">
        <v>47215</v>
      </c>
    </row>
    <row r="1825" spans="1:2">
      <c r="A1825" s="538" t="s">
        <v>2136</v>
      </c>
      <c r="B1825" s="550">
        <v>47216</v>
      </c>
    </row>
    <row r="1826" spans="1:2">
      <c r="A1826" s="538" t="s">
        <v>2137</v>
      </c>
      <c r="B1826" s="550">
        <v>47217</v>
      </c>
    </row>
    <row r="1827" spans="1:2">
      <c r="A1827" s="538" t="s">
        <v>2138</v>
      </c>
      <c r="B1827" s="550">
        <v>47218</v>
      </c>
    </row>
    <row r="1828" spans="1:2">
      <c r="A1828" s="538" t="s">
        <v>2139</v>
      </c>
      <c r="B1828" s="550">
        <v>47219</v>
      </c>
    </row>
    <row r="1829" spans="1:2">
      <c r="A1829" s="538" t="s">
        <v>2140</v>
      </c>
      <c r="B1829" s="550">
        <v>47220</v>
      </c>
    </row>
    <row r="1830" spans="1:2">
      <c r="A1830" s="538" t="s">
        <v>2141</v>
      </c>
      <c r="B1830" s="550">
        <v>47221</v>
      </c>
    </row>
    <row r="1831" spans="1:2">
      <c r="A1831" s="538" t="s">
        <v>2142</v>
      </c>
      <c r="B1831" s="550">
        <v>47222</v>
      </c>
    </row>
    <row r="1832" spans="1:2">
      <c r="A1832" s="538" t="s">
        <v>2143</v>
      </c>
      <c r="B1832" s="550">
        <v>47223</v>
      </c>
    </row>
    <row r="1833" spans="1:2">
      <c r="A1833" s="538" t="s">
        <v>2144</v>
      </c>
      <c r="B1833" s="550">
        <v>47224</v>
      </c>
    </row>
    <row r="1834" spans="1:2">
      <c r="A1834" s="538" t="s">
        <v>2145</v>
      </c>
      <c r="B1834" s="550">
        <v>47225</v>
      </c>
    </row>
    <row r="1835" spans="1:2">
      <c r="A1835" s="538" t="s">
        <v>2146</v>
      </c>
      <c r="B1835" s="550">
        <v>47226</v>
      </c>
    </row>
    <row r="1836" spans="1:2">
      <c r="A1836" s="538" t="s">
        <v>2147</v>
      </c>
      <c r="B1836" s="550">
        <v>47227</v>
      </c>
    </row>
    <row r="1837" spans="1:2">
      <c r="A1837" s="538" t="s">
        <v>2148</v>
      </c>
      <c r="B1837" s="550">
        <v>47228</v>
      </c>
    </row>
    <row r="1838" spans="1:2">
      <c r="A1838" s="538" t="s">
        <v>2149</v>
      </c>
      <c r="B1838" s="550">
        <v>47229</v>
      </c>
    </row>
    <row r="1839" spans="1:2">
      <c r="A1839" s="538" t="s">
        <v>2150</v>
      </c>
      <c r="B1839" s="550">
        <v>47230</v>
      </c>
    </row>
    <row r="1840" spans="1:2">
      <c r="A1840" s="538" t="s">
        <v>2151</v>
      </c>
      <c r="B1840" s="550">
        <v>47231</v>
      </c>
    </row>
    <row r="1841" spans="1:2">
      <c r="A1841" s="538" t="s">
        <v>2152</v>
      </c>
      <c r="B1841" s="550">
        <v>47232</v>
      </c>
    </row>
    <row r="1842" spans="1:2">
      <c r="A1842" s="538" t="s">
        <v>2153</v>
      </c>
      <c r="B1842" s="550">
        <v>47233</v>
      </c>
    </row>
    <row r="1843" spans="1:2">
      <c r="A1843" s="538" t="s">
        <v>2154</v>
      </c>
      <c r="B1843" s="550">
        <v>47234</v>
      </c>
    </row>
    <row r="1844" spans="1:2">
      <c r="A1844" s="538" t="s">
        <v>2155</v>
      </c>
      <c r="B1844" s="550">
        <v>47235</v>
      </c>
    </row>
    <row r="1845" spans="1:2">
      <c r="A1845" s="538" t="s">
        <v>2156</v>
      </c>
      <c r="B1845" s="550">
        <v>47236</v>
      </c>
    </row>
    <row r="1846" spans="1:2">
      <c r="A1846" s="538" t="s">
        <v>2157</v>
      </c>
      <c r="B1846" s="550">
        <v>47237</v>
      </c>
    </row>
    <row r="1847" spans="1:2">
      <c r="A1847" s="538" t="s">
        <v>2158</v>
      </c>
      <c r="B1847" s="550">
        <v>47238</v>
      </c>
    </row>
    <row r="1848" spans="1:2">
      <c r="A1848" s="538" t="s">
        <v>2159</v>
      </c>
      <c r="B1848" s="550">
        <v>47239</v>
      </c>
    </row>
    <row r="1849" spans="1:2">
      <c r="A1849" s="538" t="s">
        <v>2160</v>
      </c>
      <c r="B1849" s="550">
        <v>47240</v>
      </c>
    </row>
    <row r="1850" spans="1:2">
      <c r="A1850" s="538" t="s">
        <v>2161</v>
      </c>
      <c r="B1850" s="550">
        <v>47241</v>
      </c>
    </row>
    <row r="1851" spans="1:2">
      <c r="A1851" s="538" t="s">
        <v>2162</v>
      </c>
      <c r="B1851" s="550">
        <v>47242</v>
      </c>
    </row>
    <row r="1852" spans="1:2">
      <c r="A1852" s="538" t="s">
        <v>2163</v>
      </c>
      <c r="B1852" s="550">
        <v>47243</v>
      </c>
    </row>
    <row r="1853" spans="1:2">
      <c r="A1853" s="538" t="s">
        <v>2164</v>
      </c>
      <c r="B1853" s="550">
        <v>47244</v>
      </c>
    </row>
    <row r="1854" spans="1:2">
      <c r="A1854" s="538" t="s">
        <v>2165</v>
      </c>
      <c r="B1854" s="550">
        <v>47245</v>
      </c>
    </row>
    <row r="1855" spans="1:2">
      <c r="A1855" s="538" t="s">
        <v>2166</v>
      </c>
      <c r="B1855" s="550">
        <v>47246</v>
      </c>
    </row>
    <row r="1856" spans="1:2">
      <c r="A1856" s="538" t="s">
        <v>2167</v>
      </c>
      <c r="B1856" s="550">
        <v>47247</v>
      </c>
    </row>
    <row r="1857" spans="1:2">
      <c r="A1857" s="538" t="s">
        <v>2168</v>
      </c>
      <c r="B1857" s="550">
        <v>47248</v>
      </c>
    </row>
    <row r="1858" spans="1:2">
      <c r="A1858" s="538" t="s">
        <v>2169</v>
      </c>
      <c r="B1858" s="550">
        <v>47249</v>
      </c>
    </row>
    <row r="1859" spans="1:2">
      <c r="A1859" s="538" t="s">
        <v>2170</v>
      </c>
      <c r="B1859" s="550">
        <v>47250</v>
      </c>
    </row>
    <row r="1860" spans="1:2">
      <c r="A1860" s="538" t="s">
        <v>2171</v>
      </c>
      <c r="B1860" s="550">
        <v>47251</v>
      </c>
    </row>
    <row r="1861" spans="1:2">
      <c r="A1861" s="538" t="s">
        <v>2172</v>
      </c>
      <c r="B1861" s="550">
        <v>47252</v>
      </c>
    </row>
    <row r="1862" spans="1:2">
      <c r="A1862" s="538" t="s">
        <v>2173</v>
      </c>
      <c r="B1862" s="550">
        <v>47253</v>
      </c>
    </row>
    <row r="1863" spans="1:2">
      <c r="A1863" s="538" t="s">
        <v>2174</v>
      </c>
      <c r="B1863" s="550">
        <v>47254</v>
      </c>
    </row>
    <row r="1864" spans="1:2">
      <c r="A1864" s="538" t="s">
        <v>2175</v>
      </c>
      <c r="B1864" s="550">
        <v>47255</v>
      </c>
    </row>
    <row r="1865" spans="1:2">
      <c r="A1865" s="538" t="s">
        <v>2176</v>
      </c>
      <c r="B1865" s="550">
        <v>47256</v>
      </c>
    </row>
    <row r="1866" spans="1:2">
      <c r="A1866" s="538" t="s">
        <v>2177</v>
      </c>
      <c r="B1866" s="550">
        <v>47257</v>
      </c>
    </row>
    <row r="1867" spans="1:2">
      <c r="A1867" s="538" t="s">
        <v>2178</v>
      </c>
      <c r="B1867" s="550">
        <v>47258</v>
      </c>
    </row>
    <row r="1868" spans="1:2">
      <c r="A1868" s="538" t="s">
        <v>2179</v>
      </c>
      <c r="B1868" s="550">
        <v>47259</v>
      </c>
    </row>
    <row r="1869" spans="1:2">
      <c r="A1869" s="538" t="s">
        <v>2180</v>
      </c>
      <c r="B1869" s="550">
        <v>47260</v>
      </c>
    </row>
    <row r="1870" spans="1:2">
      <c r="A1870" s="538" t="s">
        <v>2181</v>
      </c>
      <c r="B1870" s="550">
        <v>47261</v>
      </c>
    </row>
    <row r="1871" spans="1:2">
      <c r="A1871" s="538" t="s">
        <v>2182</v>
      </c>
      <c r="B1871" s="550">
        <v>47262</v>
      </c>
    </row>
    <row r="1872" spans="1:2">
      <c r="A1872" s="538" t="s">
        <v>2183</v>
      </c>
      <c r="B1872" s="550">
        <v>47263</v>
      </c>
    </row>
    <row r="1873" spans="1:2">
      <c r="A1873" s="538" t="s">
        <v>2184</v>
      </c>
      <c r="B1873" s="550">
        <v>47264</v>
      </c>
    </row>
    <row r="1874" spans="1:2">
      <c r="A1874" s="538" t="s">
        <v>2185</v>
      </c>
      <c r="B1874" s="550">
        <v>47265</v>
      </c>
    </row>
    <row r="1875" spans="1:2">
      <c r="A1875" s="538" t="s">
        <v>2186</v>
      </c>
      <c r="B1875" s="550">
        <v>47266</v>
      </c>
    </row>
    <row r="1876" spans="1:2">
      <c r="A1876" s="538" t="s">
        <v>2187</v>
      </c>
      <c r="B1876" s="550">
        <v>47267</v>
      </c>
    </row>
    <row r="1877" spans="1:2">
      <c r="A1877" s="538" t="s">
        <v>2188</v>
      </c>
      <c r="B1877" s="550">
        <v>47268</v>
      </c>
    </row>
    <row r="1878" spans="1:2">
      <c r="A1878" s="538" t="s">
        <v>2189</v>
      </c>
      <c r="B1878" s="550">
        <v>47269</v>
      </c>
    </row>
    <row r="1879" spans="1:2">
      <c r="A1879" s="538" t="s">
        <v>2190</v>
      </c>
      <c r="B1879" s="550">
        <v>47270</v>
      </c>
    </row>
    <row r="1880" spans="1:2">
      <c r="A1880" s="538" t="s">
        <v>2191</v>
      </c>
      <c r="B1880" s="550">
        <v>47271</v>
      </c>
    </row>
    <row r="1881" spans="1:2">
      <c r="A1881" s="538" t="s">
        <v>2192</v>
      </c>
      <c r="B1881" s="550">
        <v>47272</v>
      </c>
    </row>
    <row r="1882" spans="1:2">
      <c r="A1882" s="538" t="s">
        <v>2193</v>
      </c>
      <c r="B1882" s="550">
        <v>47273</v>
      </c>
    </row>
    <row r="1883" spans="1:2">
      <c r="A1883" s="538" t="s">
        <v>2194</v>
      </c>
      <c r="B1883" s="550">
        <v>47274</v>
      </c>
    </row>
    <row r="1884" spans="1:2">
      <c r="A1884" s="538" t="s">
        <v>2195</v>
      </c>
      <c r="B1884" s="550">
        <v>47275</v>
      </c>
    </row>
    <row r="1885" spans="1:2">
      <c r="A1885" s="538" t="s">
        <v>2196</v>
      </c>
      <c r="B1885" s="550">
        <v>47276</v>
      </c>
    </row>
    <row r="1886" spans="1:2">
      <c r="A1886" s="538" t="s">
        <v>2197</v>
      </c>
      <c r="B1886" s="550">
        <v>47277</v>
      </c>
    </row>
    <row r="1887" spans="1:2">
      <c r="A1887" s="538" t="s">
        <v>2198</v>
      </c>
      <c r="B1887" s="550">
        <v>47278</v>
      </c>
    </row>
    <row r="1888" spans="1:2">
      <c r="A1888" s="538" t="s">
        <v>2199</v>
      </c>
      <c r="B1888" s="550">
        <v>47279</v>
      </c>
    </row>
    <row r="1889" spans="1:2">
      <c r="A1889" s="538" t="s">
        <v>2200</v>
      </c>
      <c r="B1889" s="550">
        <v>47280</v>
      </c>
    </row>
    <row r="1890" spans="1:2">
      <c r="A1890" s="538" t="s">
        <v>2201</v>
      </c>
      <c r="B1890" s="550">
        <v>47281</v>
      </c>
    </row>
    <row r="1891" spans="1:2">
      <c r="A1891" s="538" t="s">
        <v>2202</v>
      </c>
      <c r="B1891" s="550">
        <v>47282</v>
      </c>
    </row>
    <row r="1892" spans="1:2">
      <c r="A1892" s="538" t="s">
        <v>2203</v>
      </c>
      <c r="B1892" s="550">
        <v>47283</v>
      </c>
    </row>
    <row r="1893" spans="1:2">
      <c r="A1893" s="538" t="s">
        <v>2204</v>
      </c>
      <c r="B1893" s="550">
        <v>47284</v>
      </c>
    </row>
    <row r="1894" spans="1:2">
      <c r="A1894" s="538" t="s">
        <v>2205</v>
      </c>
      <c r="B1894" s="550">
        <v>47285</v>
      </c>
    </row>
    <row r="1895" spans="1:2">
      <c r="A1895" s="538" t="s">
        <v>2206</v>
      </c>
      <c r="B1895" s="550">
        <v>47286</v>
      </c>
    </row>
    <row r="1896" spans="1:2">
      <c r="A1896" s="538" t="s">
        <v>2207</v>
      </c>
      <c r="B1896" s="550">
        <v>47287</v>
      </c>
    </row>
    <row r="1897" spans="1:2">
      <c r="A1897" s="538" t="s">
        <v>2208</v>
      </c>
      <c r="B1897" s="550">
        <v>47288</v>
      </c>
    </row>
    <row r="1898" spans="1:2">
      <c r="A1898" s="538" t="s">
        <v>2209</v>
      </c>
      <c r="B1898" s="550">
        <v>47289</v>
      </c>
    </row>
    <row r="1899" spans="1:2">
      <c r="A1899" s="538" t="s">
        <v>2210</v>
      </c>
      <c r="B1899" s="550">
        <v>47290</v>
      </c>
    </row>
    <row r="1900" spans="1:2">
      <c r="A1900" s="538" t="s">
        <v>2211</v>
      </c>
      <c r="B1900" s="550">
        <v>47291</v>
      </c>
    </row>
    <row r="1901" spans="1:2">
      <c r="A1901" s="538" t="s">
        <v>2212</v>
      </c>
      <c r="B1901" s="550">
        <v>47292</v>
      </c>
    </row>
    <row r="1902" spans="1:2">
      <c r="A1902" s="538" t="s">
        <v>2213</v>
      </c>
      <c r="B1902" s="550">
        <v>47293</v>
      </c>
    </row>
    <row r="1903" spans="1:2">
      <c r="A1903" s="538" t="s">
        <v>2214</v>
      </c>
      <c r="B1903" s="550">
        <v>47294</v>
      </c>
    </row>
    <row r="1904" spans="1:2">
      <c r="A1904" s="538" t="s">
        <v>2215</v>
      </c>
      <c r="B1904" s="550">
        <v>47295</v>
      </c>
    </row>
    <row r="1905" spans="1:2">
      <c r="A1905" s="538" t="s">
        <v>2216</v>
      </c>
      <c r="B1905" s="550">
        <v>47296</v>
      </c>
    </row>
    <row r="1906" spans="1:2">
      <c r="A1906" s="538" t="s">
        <v>2217</v>
      </c>
      <c r="B1906" s="550">
        <v>47297</v>
      </c>
    </row>
    <row r="1907" spans="1:2">
      <c r="A1907" s="538" t="s">
        <v>2218</v>
      </c>
      <c r="B1907" s="550">
        <v>47298</v>
      </c>
    </row>
    <row r="1908" spans="1:2">
      <c r="A1908" s="538" t="s">
        <v>2219</v>
      </c>
      <c r="B1908" s="550">
        <v>47299</v>
      </c>
    </row>
    <row r="1909" spans="1:2">
      <c r="A1909" s="538" t="s">
        <v>2220</v>
      </c>
      <c r="B1909" s="550">
        <v>47300</v>
      </c>
    </row>
    <row r="1910" spans="1:2">
      <c r="A1910" s="538" t="s">
        <v>2221</v>
      </c>
      <c r="B1910" s="550">
        <v>47301</v>
      </c>
    </row>
    <row r="1911" spans="1:2">
      <c r="A1911" s="538" t="s">
        <v>2222</v>
      </c>
      <c r="B1911" s="550">
        <v>47302</v>
      </c>
    </row>
    <row r="1912" spans="1:2">
      <c r="A1912" s="538" t="s">
        <v>2223</v>
      </c>
      <c r="B1912" s="550">
        <v>47303</v>
      </c>
    </row>
    <row r="1913" spans="1:2">
      <c r="A1913" s="538" t="s">
        <v>2224</v>
      </c>
      <c r="B1913" s="550">
        <v>47304</v>
      </c>
    </row>
    <row r="1914" spans="1:2">
      <c r="A1914" s="538" t="s">
        <v>2225</v>
      </c>
      <c r="B1914" s="550">
        <v>47305</v>
      </c>
    </row>
    <row r="1915" spans="1:2">
      <c r="A1915" s="538" t="s">
        <v>2226</v>
      </c>
      <c r="B1915" s="550">
        <v>47306</v>
      </c>
    </row>
    <row r="1916" spans="1:2">
      <c r="A1916" s="538" t="s">
        <v>2227</v>
      </c>
      <c r="B1916" s="550">
        <v>47307</v>
      </c>
    </row>
    <row r="1917" spans="1:2">
      <c r="A1917" s="538" t="s">
        <v>2228</v>
      </c>
      <c r="B1917" s="550">
        <v>47308</v>
      </c>
    </row>
    <row r="1918" spans="1:2">
      <c r="A1918" s="538" t="s">
        <v>2229</v>
      </c>
      <c r="B1918" s="550">
        <v>47309</v>
      </c>
    </row>
    <row r="1919" spans="1:2">
      <c r="A1919" s="538" t="s">
        <v>2230</v>
      </c>
      <c r="B1919" s="550">
        <v>47310</v>
      </c>
    </row>
    <row r="1920" spans="1:2">
      <c r="A1920" s="538" t="s">
        <v>2231</v>
      </c>
      <c r="B1920" s="550">
        <v>47311</v>
      </c>
    </row>
    <row r="1921" spans="1:2">
      <c r="A1921" s="538" t="s">
        <v>2232</v>
      </c>
      <c r="B1921" s="550">
        <v>47312</v>
      </c>
    </row>
    <row r="1922" spans="1:2">
      <c r="A1922" s="538" t="s">
        <v>2233</v>
      </c>
      <c r="B1922" s="550">
        <v>47313</v>
      </c>
    </row>
    <row r="1923" spans="1:2">
      <c r="A1923" s="538" t="s">
        <v>2234</v>
      </c>
      <c r="B1923" s="550">
        <v>47314</v>
      </c>
    </row>
    <row r="1924" spans="1:2">
      <c r="A1924" s="538" t="s">
        <v>2235</v>
      </c>
      <c r="B1924" s="550">
        <v>47315</v>
      </c>
    </row>
    <row r="1925" spans="1:2">
      <c r="A1925" s="538" t="s">
        <v>2236</v>
      </c>
      <c r="B1925" s="550">
        <v>47316</v>
      </c>
    </row>
    <row r="1926" spans="1:2">
      <c r="A1926" s="538" t="s">
        <v>2237</v>
      </c>
      <c r="B1926" s="550">
        <v>47317</v>
      </c>
    </row>
    <row r="1927" spans="1:2">
      <c r="A1927" s="538" t="s">
        <v>2238</v>
      </c>
      <c r="B1927" s="550">
        <v>47318</v>
      </c>
    </row>
    <row r="1928" spans="1:2">
      <c r="A1928" s="538" t="s">
        <v>2239</v>
      </c>
      <c r="B1928" s="550">
        <v>47319</v>
      </c>
    </row>
    <row r="1929" spans="1:2">
      <c r="A1929" s="538" t="s">
        <v>2240</v>
      </c>
      <c r="B1929" s="550">
        <v>47320</v>
      </c>
    </row>
    <row r="1930" spans="1:2">
      <c r="A1930" s="538" t="s">
        <v>2241</v>
      </c>
      <c r="B1930" s="550">
        <v>47321</v>
      </c>
    </row>
    <row r="1931" spans="1:2">
      <c r="A1931" s="538" t="s">
        <v>2242</v>
      </c>
      <c r="B1931" s="550">
        <v>47322</v>
      </c>
    </row>
    <row r="1932" spans="1:2">
      <c r="A1932" s="538" t="s">
        <v>2243</v>
      </c>
      <c r="B1932" s="550">
        <v>47323</v>
      </c>
    </row>
    <row r="1933" spans="1:2">
      <c r="A1933" s="538" t="s">
        <v>2244</v>
      </c>
      <c r="B1933" s="550">
        <v>47324</v>
      </c>
    </row>
    <row r="1934" spans="1:2">
      <c r="A1934" s="538" t="s">
        <v>2245</v>
      </c>
      <c r="B1934" s="550">
        <v>47325</v>
      </c>
    </row>
    <row r="1935" spans="1:2">
      <c r="A1935" s="538" t="s">
        <v>2246</v>
      </c>
      <c r="B1935" s="550">
        <v>47326</v>
      </c>
    </row>
    <row r="1936" spans="1:2">
      <c r="A1936" s="538" t="s">
        <v>2247</v>
      </c>
      <c r="B1936" s="550">
        <v>47327</v>
      </c>
    </row>
    <row r="1937" spans="1:2">
      <c r="A1937" s="538" t="s">
        <v>2248</v>
      </c>
      <c r="B1937" s="550">
        <v>47328</v>
      </c>
    </row>
    <row r="1938" spans="1:2">
      <c r="A1938" s="538" t="s">
        <v>2249</v>
      </c>
      <c r="B1938" s="550">
        <v>47329</v>
      </c>
    </row>
    <row r="1939" spans="1:2">
      <c r="A1939" s="538" t="s">
        <v>2250</v>
      </c>
      <c r="B1939" s="550">
        <v>47330</v>
      </c>
    </row>
    <row r="1940" spans="1:2">
      <c r="A1940" s="538" t="s">
        <v>2251</v>
      </c>
      <c r="B1940" s="550">
        <v>47331</v>
      </c>
    </row>
    <row r="1941" spans="1:2">
      <c r="A1941" s="538" t="s">
        <v>2252</v>
      </c>
      <c r="B1941" s="550">
        <v>47332</v>
      </c>
    </row>
    <row r="1942" spans="1:2">
      <c r="A1942" s="538" t="s">
        <v>2253</v>
      </c>
      <c r="B1942" s="550">
        <v>47333</v>
      </c>
    </row>
    <row r="1943" spans="1:2">
      <c r="A1943" s="538" t="s">
        <v>2254</v>
      </c>
      <c r="B1943" s="550">
        <v>47334</v>
      </c>
    </row>
    <row r="1944" spans="1:2">
      <c r="A1944" s="538" t="s">
        <v>2255</v>
      </c>
      <c r="B1944" s="550">
        <v>47335</v>
      </c>
    </row>
    <row r="1945" spans="1:2">
      <c r="A1945" s="538" t="s">
        <v>2256</v>
      </c>
      <c r="B1945" s="550">
        <v>47336</v>
      </c>
    </row>
    <row r="1946" spans="1:2">
      <c r="A1946" s="538" t="s">
        <v>2257</v>
      </c>
      <c r="B1946" s="550">
        <v>47337</v>
      </c>
    </row>
    <row r="1947" spans="1:2">
      <c r="A1947" s="538" t="s">
        <v>2258</v>
      </c>
      <c r="B1947" s="550">
        <v>47338</v>
      </c>
    </row>
    <row r="1948" spans="1:2">
      <c r="A1948" s="538" t="s">
        <v>2259</v>
      </c>
      <c r="B1948" s="550">
        <v>47339</v>
      </c>
    </row>
    <row r="1949" spans="1:2">
      <c r="A1949" s="538" t="s">
        <v>2260</v>
      </c>
      <c r="B1949" s="550">
        <v>47340</v>
      </c>
    </row>
    <row r="1950" spans="1:2">
      <c r="A1950" s="538" t="s">
        <v>2261</v>
      </c>
      <c r="B1950" s="550">
        <v>47341</v>
      </c>
    </row>
    <row r="1951" spans="1:2">
      <c r="A1951" s="538" t="s">
        <v>2262</v>
      </c>
      <c r="B1951" s="550">
        <v>47342</v>
      </c>
    </row>
    <row r="1952" spans="1:2">
      <c r="A1952" s="538" t="s">
        <v>2263</v>
      </c>
      <c r="B1952" s="550">
        <v>47343</v>
      </c>
    </row>
    <row r="1953" spans="1:2">
      <c r="A1953" s="538" t="s">
        <v>2264</v>
      </c>
      <c r="B1953" s="550">
        <v>47344</v>
      </c>
    </row>
    <row r="1954" spans="1:2">
      <c r="A1954" s="538" t="s">
        <v>2265</v>
      </c>
      <c r="B1954" s="550">
        <v>47345</v>
      </c>
    </row>
    <row r="1955" spans="1:2">
      <c r="A1955" s="538" t="s">
        <v>2266</v>
      </c>
      <c r="B1955" s="550">
        <v>47346</v>
      </c>
    </row>
    <row r="1956" spans="1:2">
      <c r="A1956" s="538" t="s">
        <v>2267</v>
      </c>
      <c r="B1956" s="550">
        <v>47347</v>
      </c>
    </row>
    <row r="1957" spans="1:2">
      <c r="A1957" s="538" t="s">
        <v>2268</v>
      </c>
      <c r="B1957" s="550">
        <v>47348</v>
      </c>
    </row>
    <row r="1958" spans="1:2">
      <c r="A1958" s="538" t="s">
        <v>2269</v>
      </c>
      <c r="B1958" s="550">
        <v>47349</v>
      </c>
    </row>
    <row r="1959" spans="1:2">
      <c r="A1959" s="538" t="s">
        <v>2270</v>
      </c>
      <c r="B1959" s="550">
        <v>47350</v>
      </c>
    </row>
    <row r="1960" spans="1:2">
      <c r="A1960" s="538" t="s">
        <v>2271</v>
      </c>
      <c r="B1960" s="550">
        <v>47351</v>
      </c>
    </row>
    <row r="1961" spans="1:2">
      <c r="A1961" s="538" t="s">
        <v>2272</v>
      </c>
      <c r="B1961" s="550">
        <v>47352</v>
      </c>
    </row>
    <row r="1962" spans="1:2">
      <c r="A1962" s="538" t="s">
        <v>2273</v>
      </c>
      <c r="B1962" s="550">
        <v>47353</v>
      </c>
    </row>
    <row r="1963" spans="1:2">
      <c r="A1963" s="538" t="s">
        <v>2274</v>
      </c>
      <c r="B1963" s="550">
        <v>47354</v>
      </c>
    </row>
    <row r="1964" spans="1:2">
      <c r="A1964" s="538" t="s">
        <v>2275</v>
      </c>
      <c r="B1964" s="550">
        <v>47355</v>
      </c>
    </row>
    <row r="1965" spans="1:2">
      <c r="A1965" s="538" t="s">
        <v>2276</v>
      </c>
      <c r="B1965" s="550">
        <v>47356</v>
      </c>
    </row>
    <row r="1966" spans="1:2">
      <c r="A1966" s="538" t="s">
        <v>2277</v>
      </c>
      <c r="B1966" s="550">
        <v>47357</v>
      </c>
    </row>
    <row r="1967" spans="1:2">
      <c r="A1967" s="538" t="s">
        <v>2278</v>
      </c>
      <c r="B1967" s="550">
        <v>47358</v>
      </c>
    </row>
    <row r="1968" spans="1:2">
      <c r="A1968" s="538" t="s">
        <v>2279</v>
      </c>
      <c r="B1968" s="550">
        <v>47359</v>
      </c>
    </row>
    <row r="1969" spans="1:2">
      <c r="A1969" s="538" t="s">
        <v>2280</v>
      </c>
      <c r="B1969" s="550">
        <v>47360</v>
      </c>
    </row>
    <row r="1970" spans="1:2">
      <c r="A1970" s="538" t="s">
        <v>2281</v>
      </c>
      <c r="B1970" s="550">
        <v>47361</v>
      </c>
    </row>
    <row r="1971" spans="1:2">
      <c r="A1971" s="538" t="s">
        <v>2282</v>
      </c>
      <c r="B1971" s="550">
        <v>47362</v>
      </c>
    </row>
    <row r="1972" spans="1:2">
      <c r="A1972" s="538" t="s">
        <v>2283</v>
      </c>
      <c r="B1972" s="550">
        <v>47363</v>
      </c>
    </row>
    <row r="1973" spans="1:2">
      <c r="A1973" s="538" t="s">
        <v>2284</v>
      </c>
      <c r="B1973" s="550">
        <v>47364</v>
      </c>
    </row>
    <row r="1974" spans="1:2">
      <c r="A1974" s="538" t="s">
        <v>2285</v>
      </c>
      <c r="B1974" s="550">
        <v>47365</v>
      </c>
    </row>
    <row r="1975" spans="1:2">
      <c r="A1975" s="538" t="s">
        <v>2286</v>
      </c>
      <c r="B1975" s="550">
        <v>47366</v>
      </c>
    </row>
    <row r="1976" spans="1:2">
      <c r="A1976" s="538" t="s">
        <v>2287</v>
      </c>
      <c r="B1976" s="550">
        <v>47367</v>
      </c>
    </row>
    <row r="1977" spans="1:2">
      <c r="A1977" s="538" t="s">
        <v>2288</v>
      </c>
      <c r="B1977" s="550">
        <v>47368</v>
      </c>
    </row>
    <row r="1978" spans="1:2">
      <c r="A1978" s="538" t="s">
        <v>2289</v>
      </c>
      <c r="B1978" s="550">
        <v>47369</v>
      </c>
    </row>
    <row r="1979" spans="1:2">
      <c r="A1979" s="538" t="s">
        <v>2290</v>
      </c>
      <c r="B1979" s="550">
        <v>47370</v>
      </c>
    </row>
    <row r="1980" spans="1:2">
      <c r="A1980" s="538" t="s">
        <v>2291</v>
      </c>
      <c r="B1980" s="550">
        <v>47371</v>
      </c>
    </row>
    <row r="1981" spans="1:2">
      <c r="A1981" s="538" t="s">
        <v>2292</v>
      </c>
      <c r="B1981" s="550">
        <v>47372</v>
      </c>
    </row>
    <row r="1982" spans="1:2">
      <c r="A1982" s="538" t="s">
        <v>2293</v>
      </c>
      <c r="B1982" s="550">
        <v>47373</v>
      </c>
    </row>
    <row r="1983" spans="1:2">
      <c r="A1983" s="538" t="s">
        <v>2294</v>
      </c>
      <c r="B1983" s="550">
        <v>47374</v>
      </c>
    </row>
    <row r="1984" spans="1:2">
      <c r="A1984" s="538" t="s">
        <v>2295</v>
      </c>
      <c r="B1984" s="550">
        <v>47375</v>
      </c>
    </row>
    <row r="1985" spans="1:2">
      <c r="A1985" s="538" t="s">
        <v>2296</v>
      </c>
      <c r="B1985" s="550">
        <v>47376</v>
      </c>
    </row>
    <row r="1986" spans="1:2">
      <c r="A1986" s="538" t="s">
        <v>2297</v>
      </c>
      <c r="B1986" s="550">
        <v>47377</v>
      </c>
    </row>
    <row r="1987" spans="1:2">
      <c r="A1987" s="538" t="s">
        <v>2298</v>
      </c>
      <c r="B1987" s="550">
        <v>47378</v>
      </c>
    </row>
    <row r="1988" spans="1:2">
      <c r="A1988" s="538" t="s">
        <v>2299</v>
      </c>
      <c r="B1988" s="550">
        <v>47379</v>
      </c>
    </row>
    <row r="1989" spans="1:2">
      <c r="A1989" s="538" t="s">
        <v>2300</v>
      </c>
      <c r="B1989" s="550">
        <v>47380</v>
      </c>
    </row>
    <row r="1990" spans="1:2">
      <c r="A1990" s="538" t="s">
        <v>2301</v>
      </c>
      <c r="B1990" s="550">
        <v>47381</v>
      </c>
    </row>
    <row r="1991" spans="1:2">
      <c r="A1991" s="538" t="s">
        <v>2302</v>
      </c>
      <c r="B1991" s="550">
        <v>47382</v>
      </c>
    </row>
    <row r="1992" spans="1:2">
      <c r="A1992" s="538" t="s">
        <v>2303</v>
      </c>
      <c r="B1992" s="550">
        <v>47383</v>
      </c>
    </row>
    <row r="1993" spans="1:2">
      <c r="A1993" s="538" t="s">
        <v>2304</v>
      </c>
      <c r="B1993" s="550">
        <v>47384</v>
      </c>
    </row>
    <row r="1994" spans="1:2">
      <c r="A1994" s="538" t="s">
        <v>2305</v>
      </c>
      <c r="B1994" s="550">
        <v>47385</v>
      </c>
    </row>
    <row r="1995" spans="1:2">
      <c r="A1995" s="538" t="s">
        <v>2306</v>
      </c>
      <c r="B1995" s="550">
        <v>47386</v>
      </c>
    </row>
    <row r="1996" spans="1:2">
      <c r="A1996" s="538" t="s">
        <v>2307</v>
      </c>
      <c r="B1996" s="550">
        <v>47387</v>
      </c>
    </row>
    <row r="1997" spans="1:2">
      <c r="A1997" s="538" t="s">
        <v>2308</v>
      </c>
      <c r="B1997" s="550">
        <v>47388</v>
      </c>
    </row>
    <row r="1998" spans="1:2">
      <c r="A1998" s="538" t="s">
        <v>2309</v>
      </c>
      <c r="B1998" s="550">
        <v>47389</v>
      </c>
    </row>
    <row r="1999" spans="1:2">
      <c r="A1999" s="538" t="s">
        <v>2310</v>
      </c>
      <c r="B1999" s="550">
        <v>47390</v>
      </c>
    </row>
    <row r="2000" spans="1:2">
      <c r="A2000" s="538" t="s">
        <v>2311</v>
      </c>
      <c r="B2000" s="550">
        <v>47391</v>
      </c>
    </row>
    <row r="2001" spans="1:2">
      <c r="A2001" s="538" t="s">
        <v>2312</v>
      </c>
      <c r="B2001" s="550">
        <v>47392</v>
      </c>
    </row>
    <row r="2002" spans="1:2">
      <c r="A2002" s="538" t="s">
        <v>2313</v>
      </c>
      <c r="B2002" s="550">
        <v>47393</v>
      </c>
    </row>
    <row r="2003" spans="1:2">
      <c r="A2003" s="538" t="s">
        <v>2314</v>
      </c>
      <c r="B2003" s="550">
        <v>47394</v>
      </c>
    </row>
    <row r="2004" spans="1:2">
      <c r="A2004" s="538" t="s">
        <v>2315</v>
      </c>
      <c r="B2004" s="550">
        <v>47395</v>
      </c>
    </row>
    <row r="2005" spans="1:2">
      <c r="A2005" s="538" t="s">
        <v>2316</v>
      </c>
      <c r="B2005" s="550">
        <v>47396</v>
      </c>
    </row>
    <row r="2006" spans="1:2">
      <c r="A2006" s="538" t="s">
        <v>2317</v>
      </c>
      <c r="B2006" s="550">
        <v>47397</v>
      </c>
    </row>
    <row r="2007" spans="1:2">
      <c r="A2007" s="538" t="s">
        <v>2318</v>
      </c>
      <c r="B2007" s="550">
        <v>47398</v>
      </c>
    </row>
    <row r="2008" spans="1:2">
      <c r="A2008" s="538" t="s">
        <v>2319</v>
      </c>
      <c r="B2008" s="550">
        <v>47399</v>
      </c>
    </row>
    <row r="2009" spans="1:2">
      <c r="A2009" s="538" t="s">
        <v>2320</v>
      </c>
      <c r="B2009" s="550">
        <v>47400</v>
      </c>
    </row>
    <row r="2010" spans="1:2">
      <c r="A2010" s="538" t="s">
        <v>2321</v>
      </c>
      <c r="B2010" s="550">
        <v>47401</v>
      </c>
    </row>
    <row r="2011" spans="1:2">
      <c r="A2011" s="538" t="s">
        <v>2322</v>
      </c>
      <c r="B2011" s="550">
        <v>47402</v>
      </c>
    </row>
    <row r="2012" spans="1:2">
      <c r="A2012" s="538" t="s">
        <v>2323</v>
      </c>
      <c r="B2012" s="550">
        <v>47403</v>
      </c>
    </row>
    <row r="2013" spans="1:2">
      <c r="A2013" s="538" t="s">
        <v>2324</v>
      </c>
      <c r="B2013" s="550">
        <v>47404</v>
      </c>
    </row>
    <row r="2014" spans="1:2">
      <c r="A2014" s="538" t="s">
        <v>2325</v>
      </c>
      <c r="B2014" s="550">
        <v>47405</v>
      </c>
    </row>
    <row r="2015" spans="1:2">
      <c r="A2015" s="538" t="s">
        <v>2326</v>
      </c>
      <c r="B2015" s="550">
        <v>47406</v>
      </c>
    </row>
    <row r="2016" spans="1:2">
      <c r="A2016" s="538" t="s">
        <v>2327</v>
      </c>
      <c r="B2016" s="550">
        <v>47407</v>
      </c>
    </row>
    <row r="2017" spans="1:2">
      <c r="A2017" s="538" t="s">
        <v>2328</v>
      </c>
      <c r="B2017" s="550">
        <v>47408</v>
      </c>
    </row>
    <row r="2018" spans="1:2">
      <c r="A2018" s="538" t="s">
        <v>2329</v>
      </c>
      <c r="B2018" s="550">
        <v>47409</v>
      </c>
    </row>
    <row r="2019" spans="1:2">
      <c r="A2019" s="538" t="s">
        <v>2330</v>
      </c>
      <c r="B2019" s="550">
        <v>47410</v>
      </c>
    </row>
    <row r="2020" spans="1:2">
      <c r="A2020" s="538" t="s">
        <v>2331</v>
      </c>
      <c r="B2020" s="550">
        <v>47411</v>
      </c>
    </row>
    <row r="2021" spans="1:2">
      <c r="A2021" s="538" t="s">
        <v>2332</v>
      </c>
      <c r="B2021" s="550">
        <v>47412</v>
      </c>
    </row>
    <row r="2022" spans="1:2">
      <c r="A2022" s="538" t="s">
        <v>2333</v>
      </c>
      <c r="B2022" s="550">
        <v>47413</v>
      </c>
    </row>
    <row r="2023" spans="1:2">
      <c r="A2023" s="538" t="s">
        <v>2334</v>
      </c>
      <c r="B2023" s="550">
        <v>47414</v>
      </c>
    </row>
    <row r="2024" spans="1:2">
      <c r="A2024" s="538" t="s">
        <v>2335</v>
      </c>
      <c r="B2024" s="550">
        <v>47415</v>
      </c>
    </row>
    <row r="2025" spans="1:2">
      <c r="A2025" s="538" t="s">
        <v>2336</v>
      </c>
      <c r="B2025" s="550">
        <v>47416</v>
      </c>
    </row>
    <row r="2026" spans="1:2">
      <c r="A2026" s="538" t="s">
        <v>2337</v>
      </c>
      <c r="B2026" s="550">
        <v>47417</v>
      </c>
    </row>
    <row r="2027" spans="1:2">
      <c r="A2027" s="538" t="s">
        <v>2338</v>
      </c>
      <c r="B2027" s="550">
        <v>47418</v>
      </c>
    </row>
    <row r="2028" spans="1:2">
      <c r="A2028" s="538" t="s">
        <v>2339</v>
      </c>
      <c r="B2028" s="550">
        <v>47419</v>
      </c>
    </row>
    <row r="2029" spans="1:2">
      <c r="A2029" s="538" t="s">
        <v>2340</v>
      </c>
      <c r="B2029" s="550">
        <v>47420</v>
      </c>
    </row>
    <row r="2030" spans="1:2">
      <c r="A2030" s="538" t="s">
        <v>2341</v>
      </c>
      <c r="B2030" s="550">
        <v>47421</v>
      </c>
    </row>
    <row r="2031" spans="1:2">
      <c r="A2031" s="538" t="s">
        <v>2342</v>
      </c>
      <c r="B2031" s="550">
        <v>47422</v>
      </c>
    </row>
    <row r="2032" spans="1:2">
      <c r="A2032" s="538" t="s">
        <v>2343</v>
      </c>
      <c r="B2032" s="550">
        <v>47423</v>
      </c>
    </row>
    <row r="2033" spans="1:2">
      <c r="A2033" s="538" t="s">
        <v>2344</v>
      </c>
      <c r="B2033" s="550">
        <v>47424</v>
      </c>
    </row>
    <row r="2034" spans="1:2">
      <c r="A2034" s="538" t="s">
        <v>2345</v>
      </c>
      <c r="B2034" s="550">
        <v>47425</v>
      </c>
    </row>
    <row r="2035" spans="1:2">
      <c r="A2035" s="538" t="s">
        <v>2346</v>
      </c>
      <c r="B2035" s="550">
        <v>47426</v>
      </c>
    </row>
    <row r="2036" spans="1:2">
      <c r="A2036" s="538" t="s">
        <v>2347</v>
      </c>
      <c r="B2036" s="550">
        <v>47427</v>
      </c>
    </row>
    <row r="2037" spans="1:2">
      <c r="A2037" s="538" t="s">
        <v>2348</v>
      </c>
      <c r="B2037" s="550">
        <v>47428</v>
      </c>
    </row>
    <row r="2038" spans="1:2">
      <c r="A2038" s="538" t="s">
        <v>2349</v>
      </c>
      <c r="B2038" s="550">
        <v>47429</v>
      </c>
    </row>
    <row r="2039" spans="1:2">
      <c r="A2039" s="538" t="s">
        <v>2350</v>
      </c>
      <c r="B2039" s="550">
        <v>47430</v>
      </c>
    </row>
    <row r="2040" spans="1:2">
      <c r="A2040" s="538" t="s">
        <v>2351</v>
      </c>
      <c r="B2040" s="550">
        <v>47431</v>
      </c>
    </row>
    <row r="2041" spans="1:2">
      <c r="A2041" s="538" t="s">
        <v>2352</v>
      </c>
      <c r="B2041" s="550">
        <v>47432</v>
      </c>
    </row>
    <row r="2042" spans="1:2">
      <c r="A2042" s="538" t="s">
        <v>2353</v>
      </c>
      <c r="B2042" s="550">
        <v>47433</v>
      </c>
    </row>
    <row r="2043" spans="1:2">
      <c r="A2043" s="538" t="s">
        <v>2354</v>
      </c>
      <c r="B2043" s="550">
        <v>47434</v>
      </c>
    </row>
    <row r="2044" spans="1:2">
      <c r="A2044" s="538" t="s">
        <v>2355</v>
      </c>
      <c r="B2044" s="550">
        <v>47435</v>
      </c>
    </row>
    <row r="2045" spans="1:2">
      <c r="A2045" s="538" t="s">
        <v>2356</v>
      </c>
      <c r="B2045" s="550">
        <v>47436</v>
      </c>
    </row>
    <row r="2046" spans="1:2">
      <c r="A2046" s="538" t="s">
        <v>2357</v>
      </c>
      <c r="B2046" s="550">
        <v>47437</v>
      </c>
    </row>
    <row r="2047" spans="1:2">
      <c r="A2047" s="538" t="s">
        <v>2358</v>
      </c>
      <c r="B2047" s="550">
        <v>47438</v>
      </c>
    </row>
    <row r="2048" spans="1:2">
      <c r="A2048" s="538" t="s">
        <v>2359</v>
      </c>
      <c r="B2048" s="550">
        <v>47439</v>
      </c>
    </row>
    <row r="2049" spans="1:2">
      <c r="A2049" s="538" t="s">
        <v>2360</v>
      </c>
      <c r="B2049" s="550">
        <v>47440</v>
      </c>
    </row>
    <row r="2050" spans="1:2">
      <c r="A2050" s="538" t="s">
        <v>2361</v>
      </c>
      <c r="B2050" s="550">
        <v>47441</v>
      </c>
    </row>
    <row r="2051" spans="1:2">
      <c r="A2051" s="538" t="s">
        <v>2362</v>
      </c>
      <c r="B2051" s="550">
        <v>47442</v>
      </c>
    </row>
    <row r="2052" spans="1:2">
      <c r="A2052" s="538" t="s">
        <v>2363</v>
      </c>
      <c r="B2052" s="550">
        <v>47443</v>
      </c>
    </row>
    <row r="2053" spans="1:2">
      <c r="A2053" s="538" t="s">
        <v>2364</v>
      </c>
      <c r="B2053" s="550">
        <v>47444</v>
      </c>
    </row>
    <row r="2054" spans="1:2">
      <c r="A2054" s="538" t="s">
        <v>2365</v>
      </c>
      <c r="B2054" s="550">
        <v>47445</v>
      </c>
    </row>
    <row r="2055" spans="1:2">
      <c r="A2055" s="538" t="s">
        <v>2366</v>
      </c>
      <c r="B2055" s="550">
        <v>47446</v>
      </c>
    </row>
    <row r="2056" spans="1:2">
      <c r="A2056" s="538" t="s">
        <v>2367</v>
      </c>
      <c r="B2056" s="550">
        <v>47447</v>
      </c>
    </row>
    <row r="2057" spans="1:2">
      <c r="A2057" s="538" t="s">
        <v>2368</v>
      </c>
      <c r="B2057" s="550">
        <v>47448</v>
      </c>
    </row>
    <row r="2058" spans="1:2">
      <c r="A2058" s="538" t="s">
        <v>2369</v>
      </c>
      <c r="B2058" s="550">
        <v>47449</v>
      </c>
    </row>
    <row r="2059" spans="1:2">
      <c r="A2059" s="538" t="s">
        <v>2370</v>
      </c>
      <c r="B2059" s="550">
        <v>47450</v>
      </c>
    </row>
    <row r="2060" spans="1:2">
      <c r="A2060" s="538" t="s">
        <v>2371</v>
      </c>
      <c r="B2060" s="550">
        <v>47451</v>
      </c>
    </row>
    <row r="2061" spans="1:2">
      <c r="A2061" s="538" t="s">
        <v>2372</v>
      </c>
      <c r="B2061" s="550">
        <v>47452</v>
      </c>
    </row>
    <row r="2062" spans="1:2">
      <c r="A2062" s="538" t="s">
        <v>2373</v>
      </c>
      <c r="B2062" s="550">
        <v>47453</v>
      </c>
    </row>
    <row r="2063" spans="1:2">
      <c r="A2063" s="538" t="s">
        <v>2374</v>
      </c>
      <c r="B2063" s="550">
        <v>47454</v>
      </c>
    </row>
    <row r="2064" spans="1:2">
      <c r="A2064" s="538" t="s">
        <v>2375</v>
      </c>
      <c r="B2064" s="550">
        <v>47455</v>
      </c>
    </row>
    <row r="2065" spans="1:2">
      <c r="A2065" s="538" t="s">
        <v>2376</v>
      </c>
      <c r="B2065" s="550">
        <v>47456</v>
      </c>
    </row>
    <row r="2066" spans="1:2">
      <c r="A2066" s="538" t="s">
        <v>2377</v>
      </c>
      <c r="B2066" s="550">
        <v>47457</v>
      </c>
    </row>
    <row r="2067" spans="1:2">
      <c r="A2067" s="538" t="s">
        <v>2378</v>
      </c>
      <c r="B2067" s="550">
        <v>47458</v>
      </c>
    </row>
    <row r="2068" spans="1:2">
      <c r="A2068" s="538" t="s">
        <v>2379</v>
      </c>
      <c r="B2068" s="550">
        <v>47459</v>
      </c>
    </row>
    <row r="2069" spans="1:2">
      <c r="A2069" s="538" t="s">
        <v>2380</v>
      </c>
      <c r="B2069" s="550">
        <v>47460</v>
      </c>
    </row>
    <row r="2070" spans="1:2">
      <c r="A2070" s="538" t="s">
        <v>2381</v>
      </c>
      <c r="B2070" s="550">
        <v>47461</v>
      </c>
    </row>
    <row r="2071" spans="1:2">
      <c r="A2071" s="538" t="s">
        <v>2382</v>
      </c>
      <c r="B2071" s="550">
        <v>47462</v>
      </c>
    </row>
    <row r="2072" spans="1:2">
      <c r="A2072" s="538" t="s">
        <v>2383</v>
      </c>
      <c r="B2072" s="550">
        <v>47463</v>
      </c>
    </row>
    <row r="2073" spans="1:2">
      <c r="A2073" s="538" t="s">
        <v>2384</v>
      </c>
      <c r="B2073" s="550">
        <v>47464</v>
      </c>
    </row>
    <row r="2074" spans="1:2">
      <c r="A2074" s="538" t="s">
        <v>2385</v>
      </c>
      <c r="B2074" s="550">
        <v>47465</v>
      </c>
    </row>
    <row r="2075" spans="1:2">
      <c r="A2075" s="538" t="s">
        <v>2386</v>
      </c>
      <c r="B2075" s="550">
        <v>47466</v>
      </c>
    </row>
    <row r="2076" spans="1:2">
      <c r="A2076" s="538" t="s">
        <v>2387</v>
      </c>
      <c r="B2076" s="550">
        <v>47467</v>
      </c>
    </row>
    <row r="2077" spans="1:2">
      <c r="A2077" s="538" t="s">
        <v>2388</v>
      </c>
      <c r="B2077" s="550">
        <v>47468</v>
      </c>
    </row>
    <row r="2078" spans="1:2">
      <c r="A2078" s="538" t="s">
        <v>2389</v>
      </c>
      <c r="B2078" s="550">
        <v>47469</v>
      </c>
    </row>
    <row r="2079" spans="1:2">
      <c r="A2079" s="538" t="s">
        <v>2390</v>
      </c>
      <c r="B2079" s="550">
        <v>47470</v>
      </c>
    </row>
    <row r="2080" spans="1:2">
      <c r="A2080" s="538" t="s">
        <v>2391</v>
      </c>
      <c r="B2080" s="550">
        <v>47471</v>
      </c>
    </row>
    <row r="2081" spans="1:2">
      <c r="A2081" s="538" t="s">
        <v>2392</v>
      </c>
      <c r="B2081" s="550">
        <v>47472</v>
      </c>
    </row>
    <row r="2082" spans="1:2">
      <c r="A2082" s="538" t="s">
        <v>2393</v>
      </c>
      <c r="B2082" s="550">
        <v>47473</v>
      </c>
    </row>
    <row r="2083" spans="1:2">
      <c r="A2083" s="538" t="s">
        <v>2394</v>
      </c>
      <c r="B2083" s="550">
        <v>47474</v>
      </c>
    </row>
    <row r="2084" spans="1:2">
      <c r="A2084" s="538" t="s">
        <v>2395</v>
      </c>
      <c r="B2084" s="550">
        <v>47475</v>
      </c>
    </row>
    <row r="2085" spans="1:2">
      <c r="A2085" s="538" t="s">
        <v>2396</v>
      </c>
      <c r="B2085" s="550">
        <v>47476</v>
      </c>
    </row>
    <row r="2086" spans="1:2">
      <c r="A2086" s="538" t="s">
        <v>2397</v>
      </c>
      <c r="B2086" s="550">
        <v>47477</v>
      </c>
    </row>
    <row r="2087" spans="1:2">
      <c r="A2087" s="538" t="s">
        <v>2398</v>
      </c>
      <c r="B2087" s="550">
        <v>47478</v>
      </c>
    </row>
    <row r="2088" spans="1:2">
      <c r="A2088" s="538" t="s">
        <v>2399</v>
      </c>
      <c r="B2088" s="550">
        <v>47479</v>
      </c>
    </row>
    <row r="2089" spans="1:2">
      <c r="A2089" s="538" t="s">
        <v>2400</v>
      </c>
      <c r="B2089" s="550">
        <v>47480</v>
      </c>
    </row>
    <row r="2090" spans="1:2">
      <c r="A2090" s="538" t="s">
        <v>2401</v>
      </c>
      <c r="B2090" s="550">
        <v>47481</v>
      </c>
    </row>
    <row r="2091" spans="1:2">
      <c r="A2091" s="538" t="s">
        <v>2402</v>
      </c>
      <c r="B2091" s="550">
        <v>47482</v>
      </c>
    </row>
    <row r="2092" spans="1:2">
      <c r="A2092" s="538" t="s">
        <v>2403</v>
      </c>
      <c r="B2092" s="550">
        <v>47483</v>
      </c>
    </row>
    <row r="2093" spans="1:2">
      <c r="A2093" s="538" t="s">
        <v>2404</v>
      </c>
      <c r="B2093" s="550">
        <v>47484</v>
      </c>
    </row>
    <row r="2094" spans="1:2">
      <c r="A2094" s="538" t="s">
        <v>2405</v>
      </c>
      <c r="B2094" s="550">
        <v>47485</v>
      </c>
    </row>
    <row r="2095" spans="1:2">
      <c r="A2095" s="538" t="s">
        <v>2406</v>
      </c>
      <c r="B2095" s="550">
        <v>47486</v>
      </c>
    </row>
    <row r="2096" spans="1:2">
      <c r="A2096" s="538" t="s">
        <v>2407</v>
      </c>
      <c r="B2096" s="550">
        <v>47487</v>
      </c>
    </row>
    <row r="2097" spans="1:2">
      <c r="A2097" s="538" t="s">
        <v>2408</v>
      </c>
      <c r="B2097" s="550">
        <v>47488</v>
      </c>
    </row>
    <row r="2098" spans="1:2">
      <c r="A2098" s="538" t="s">
        <v>2409</v>
      </c>
      <c r="B2098" s="550">
        <v>47489</v>
      </c>
    </row>
    <row r="2099" spans="1:2">
      <c r="A2099" s="538" t="s">
        <v>2410</v>
      </c>
      <c r="B2099" s="550">
        <v>47490</v>
      </c>
    </row>
    <row r="2100" spans="1:2">
      <c r="A2100" s="538" t="s">
        <v>2411</v>
      </c>
      <c r="B2100" s="550">
        <v>47491</v>
      </c>
    </row>
    <row r="2101" spans="1:2">
      <c r="A2101" s="538" t="s">
        <v>2412</v>
      </c>
      <c r="B2101" s="550">
        <v>47492</v>
      </c>
    </row>
    <row r="2102" spans="1:2">
      <c r="A2102" s="538" t="s">
        <v>2413</v>
      </c>
      <c r="B2102" s="550">
        <v>47493</v>
      </c>
    </row>
    <row r="2103" spans="1:2">
      <c r="A2103" s="538" t="s">
        <v>2414</v>
      </c>
      <c r="B2103" s="550">
        <v>47494</v>
      </c>
    </row>
    <row r="2104" spans="1:2">
      <c r="A2104" s="538" t="s">
        <v>2415</v>
      </c>
      <c r="B2104" s="550">
        <v>47495</v>
      </c>
    </row>
    <row r="2105" spans="1:2">
      <c r="A2105" s="538" t="s">
        <v>2416</v>
      </c>
      <c r="B2105" s="550">
        <v>47496</v>
      </c>
    </row>
    <row r="2106" spans="1:2">
      <c r="A2106" s="538" t="s">
        <v>2417</v>
      </c>
      <c r="B2106" s="550">
        <v>47497</v>
      </c>
    </row>
    <row r="2107" spans="1:2">
      <c r="A2107" s="538" t="s">
        <v>2418</v>
      </c>
      <c r="B2107" s="550">
        <v>47498</v>
      </c>
    </row>
    <row r="2108" spans="1:2">
      <c r="A2108" s="538" t="s">
        <v>2419</v>
      </c>
      <c r="B2108" s="550">
        <v>47499</v>
      </c>
    </row>
    <row r="2109" spans="1:2">
      <c r="A2109" s="538" t="s">
        <v>2420</v>
      </c>
      <c r="B2109" s="550">
        <v>47500</v>
      </c>
    </row>
    <row r="2110" spans="1:2">
      <c r="A2110" s="538" t="s">
        <v>2421</v>
      </c>
      <c r="B2110" s="550">
        <v>47501</v>
      </c>
    </row>
    <row r="2111" spans="1:2">
      <c r="A2111" s="538" t="s">
        <v>2422</v>
      </c>
      <c r="B2111" s="550">
        <v>47502</v>
      </c>
    </row>
    <row r="2112" spans="1:2">
      <c r="A2112" s="538" t="s">
        <v>2423</v>
      </c>
      <c r="B2112" s="550">
        <v>47503</v>
      </c>
    </row>
    <row r="2113" spans="1:2">
      <c r="A2113" s="538" t="s">
        <v>2424</v>
      </c>
      <c r="B2113" s="550">
        <v>47504</v>
      </c>
    </row>
    <row r="2114" spans="1:2">
      <c r="A2114" s="538" t="s">
        <v>2425</v>
      </c>
      <c r="B2114" s="550">
        <v>47505</v>
      </c>
    </row>
    <row r="2115" spans="1:2">
      <c r="A2115" s="538" t="s">
        <v>2426</v>
      </c>
      <c r="B2115" s="550">
        <v>47506</v>
      </c>
    </row>
    <row r="2116" spans="1:2">
      <c r="A2116" s="538" t="s">
        <v>2427</v>
      </c>
      <c r="B2116" s="550">
        <v>47507</v>
      </c>
    </row>
    <row r="2117" spans="1:2">
      <c r="A2117" s="538" t="s">
        <v>2428</v>
      </c>
      <c r="B2117" s="550">
        <v>47508</v>
      </c>
    </row>
    <row r="2118" spans="1:2">
      <c r="A2118" s="538" t="s">
        <v>2429</v>
      </c>
      <c r="B2118" s="550">
        <v>47509</v>
      </c>
    </row>
    <row r="2119" spans="1:2">
      <c r="A2119" s="538" t="s">
        <v>2430</v>
      </c>
      <c r="B2119" s="550">
        <v>47510</v>
      </c>
    </row>
    <row r="2120" spans="1:2">
      <c r="A2120" s="538" t="s">
        <v>2431</v>
      </c>
      <c r="B2120" s="550">
        <v>47511</v>
      </c>
    </row>
    <row r="2121" spans="1:2">
      <c r="A2121" s="538" t="s">
        <v>2432</v>
      </c>
      <c r="B2121" s="550">
        <v>47512</v>
      </c>
    </row>
    <row r="2122" spans="1:2">
      <c r="A2122" s="538" t="s">
        <v>2433</v>
      </c>
      <c r="B2122" s="550">
        <v>47513</v>
      </c>
    </row>
    <row r="2123" spans="1:2">
      <c r="A2123" s="538" t="s">
        <v>2434</v>
      </c>
      <c r="B2123" s="550">
        <v>47514</v>
      </c>
    </row>
    <row r="2124" spans="1:2">
      <c r="A2124" s="538" t="s">
        <v>2435</v>
      </c>
      <c r="B2124" s="550">
        <v>47515</v>
      </c>
    </row>
    <row r="2125" spans="1:2">
      <c r="A2125" s="538" t="s">
        <v>2436</v>
      </c>
      <c r="B2125" s="550">
        <v>47516</v>
      </c>
    </row>
    <row r="2126" spans="1:2">
      <c r="A2126" s="538" t="s">
        <v>2437</v>
      </c>
      <c r="B2126" s="550">
        <v>47517</v>
      </c>
    </row>
    <row r="2127" spans="1:2">
      <c r="A2127" s="538" t="s">
        <v>2438</v>
      </c>
      <c r="B2127" s="550">
        <v>47518</v>
      </c>
    </row>
    <row r="2128" spans="1:2">
      <c r="A2128" s="538" t="s">
        <v>2439</v>
      </c>
      <c r="B2128" s="550">
        <v>47519</v>
      </c>
    </row>
    <row r="2129" spans="1:2">
      <c r="A2129" s="538" t="s">
        <v>2440</v>
      </c>
      <c r="B2129" s="550">
        <v>47520</v>
      </c>
    </row>
    <row r="2130" spans="1:2">
      <c r="A2130" s="538" t="s">
        <v>2441</v>
      </c>
      <c r="B2130" s="550">
        <v>47521</v>
      </c>
    </row>
    <row r="2131" spans="1:2">
      <c r="A2131" s="538" t="s">
        <v>2442</v>
      </c>
      <c r="B2131" s="550">
        <v>47522</v>
      </c>
    </row>
    <row r="2132" spans="1:2">
      <c r="A2132" s="538" t="s">
        <v>2443</v>
      </c>
      <c r="B2132" s="550">
        <v>47523</v>
      </c>
    </row>
    <row r="2133" spans="1:2">
      <c r="A2133" s="538" t="s">
        <v>2444</v>
      </c>
      <c r="B2133" s="550">
        <v>47524</v>
      </c>
    </row>
    <row r="2134" spans="1:2">
      <c r="A2134" s="538" t="s">
        <v>2445</v>
      </c>
      <c r="B2134" s="550">
        <v>47525</v>
      </c>
    </row>
    <row r="2135" spans="1:2">
      <c r="A2135" s="538" t="s">
        <v>2446</v>
      </c>
      <c r="B2135" s="550">
        <v>47526</v>
      </c>
    </row>
    <row r="2136" spans="1:2">
      <c r="A2136" s="538" t="s">
        <v>2447</v>
      </c>
      <c r="B2136" s="550">
        <v>47527</v>
      </c>
    </row>
    <row r="2137" spans="1:2">
      <c r="A2137" s="538" t="s">
        <v>2448</v>
      </c>
      <c r="B2137" s="550">
        <v>47528</v>
      </c>
    </row>
    <row r="2138" spans="1:2">
      <c r="A2138" s="538" t="s">
        <v>2449</v>
      </c>
      <c r="B2138" s="550">
        <v>47529</v>
      </c>
    </row>
    <row r="2139" spans="1:2">
      <c r="A2139" s="538" t="s">
        <v>2450</v>
      </c>
      <c r="B2139" s="550">
        <v>47530</v>
      </c>
    </row>
    <row r="2140" spans="1:2">
      <c r="A2140" s="538" t="s">
        <v>2451</v>
      </c>
      <c r="B2140" s="550">
        <v>47531</v>
      </c>
    </row>
    <row r="2141" spans="1:2">
      <c r="A2141" s="538" t="s">
        <v>2452</v>
      </c>
      <c r="B2141" s="550">
        <v>47532</v>
      </c>
    </row>
    <row r="2142" spans="1:2">
      <c r="A2142" s="538" t="s">
        <v>2453</v>
      </c>
      <c r="B2142" s="550">
        <v>47533</v>
      </c>
    </row>
    <row r="2143" spans="1:2">
      <c r="A2143" s="538" t="s">
        <v>2454</v>
      </c>
      <c r="B2143" s="550">
        <v>47534</v>
      </c>
    </row>
    <row r="2144" spans="1:2">
      <c r="A2144" s="538" t="s">
        <v>2455</v>
      </c>
      <c r="B2144" s="550">
        <v>47535</v>
      </c>
    </row>
    <row r="2145" spans="1:2">
      <c r="A2145" s="538" t="s">
        <v>2456</v>
      </c>
      <c r="B2145" s="550">
        <v>47536</v>
      </c>
    </row>
    <row r="2146" spans="1:2">
      <c r="A2146" s="538" t="s">
        <v>2457</v>
      </c>
      <c r="B2146" s="550">
        <v>47537</v>
      </c>
    </row>
    <row r="2147" spans="1:2">
      <c r="A2147" s="538" t="s">
        <v>2458</v>
      </c>
      <c r="B2147" s="550">
        <v>47538</v>
      </c>
    </row>
    <row r="2148" spans="1:2">
      <c r="A2148" s="538" t="s">
        <v>2459</v>
      </c>
      <c r="B2148" s="550">
        <v>47539</v>
      </c>
    </row>
    <row r="2149" spans="1:2">
      <c r="A2149" s="538" t="s">
        <v>2460</v>
      </c>
      <c r="B2149" s="550">
        <v>47540</v>
      </c>
    </row>
    <row r="2150" spans="1:2">
      <c r="A2150" s="538" t="s">
        <v>2461</v>
      </c>
      <c r="B2150" s="550">
        <v>47541</v>
      </c>
    </row>
    <row r="2151" spans="1:2">
      <c r="A2151" s="538" t="s">
        <v>2462</v>
      </c>
      <c r="B2151" s="550">
        <v>47542</v>
      </c>
    </row>
    <row r="2152" spans="1:2">
      <c r="A2152" s="538" t="s">
        <v>2463</v>
      </c>
      <c r="B2152" s="550">
        <v>47543</v>
      </c>
    </row>
    <row r="2153" spans="1:2">
      <c r="A2153" s="538" t="s">
        <v>2464</v>
      </c>
      <c r="B2153" s="550">
        <v>47544</v>
      </c>
    </row>
    <row r="2154" spans="1:2">
      <c r="A2154" s="538" t="s">
        <v>2465</v>
      </c>
      <c r="B2154" s="550">
        <v>47545</v>
      </c>
    </row>
    <row r="2155" spans="1:2">
      <c r="A2155" s="538" t="s">
        <v>2466</v>
      </c>
      <c r="B2155" s="550">
        <v>47546</v>
      </c>
    </row>
    <row r="2156" spans="1:2">
      <c r="A2156" s="538" t="s">
        <v>2467</v>
      </c>
      <c r="B2156" s="550">
        <v>47547</v>
      </c>
    </row>
    <row r="2157" spans="1:2">
      <c r="A2157" s="538" t="s">
        <v>2468</v>
      </c>
      <c r="B2157" s="550">
        <v>47548</v>
      </c>
    </row>
    <row r="2158" spans="1:2">
      <c r="A2158" s="538" t="s">
        <v>2469</v>
      </c>
      <c r="B2158" s="550">
        <v>47549</v>
      </c>
    </row>
    <row r="2159" spans="1:2">
      <c r="A2159" s="538" t="s">
        <v>2470</v>
      </c>
      <c r="B2159" s="550">
        <v>47550</v>
      </c>
    </row>
    <row r="2160" spans="1:2">
      <c r="A2160" s="538" t="s">
        <v>2471</v>
      </c>
      <c r="B2160" s="550">
        <v>47551</v>
      </c>
    </row>
    <row r="2161" spans="1:2">
      <c r="A2161" s="538" t="s">
        <v>2472</v>
      </c>
      <c r="B2161" s="550">
        <v>47552</v>
      </c>
    </row>
    <row r="2162" spans="1:2">
      <c r="A2162" s="538" t="s">
        <v>2473</v>
      </c>
      <c r="B2162" s="550">
        <v>47553</v>
      </c>
    </row>
    <row r="2163" spans="1:2">
      <c r="A2163" s="538" t="s">
        <v>2474</v>
      </c>
      <c r="B2163" s="550">
        <v>47554</v>
      </c>
    </row>
    <row r="2164" spans="1:2">
      <c r="A2164" s="538" t="s">
        <v>2475</v>
      </c>
      <c r="B2164" s="550">
        <v>47555</v>
      </c>
    </row>
    <row r="2165" spans="1:2">
      <c r="A2165" s="538" t="s">
        <v>2476</v>
      </c>
      <c r="B2165" s="550">
        <v>47556</v>
      </c>
    </row>
    <row r="2166" spans="1:2">
      <c r="A2166" s="538" t="s">
        <v>2477</v>
      </c>
      <c r="B2166" s="550">
        <v>47557</v>
      </c>
    </row>
    <row r="2167" spans="1:2">
      <c r="A2167" s="538" t="s">
        <v>2478</v>
      </c>
      <c r="B2167" s="550">
        <v>47558</v>
      </c>
    </row>
    <row r="2168" spans="1:2">
      <c r="A2168" s="538" t="s">
        <v>2479</v>
      </c>
      <c r="B2168" s="550">
        <v>47559</v>
      </c>
    </row>
    <row r="2169" spans="1:2">
      <c r="A2169" s="538" t="s">
        <v>2480</v>
      </c>
      <c r="B2169" s="550">
        <v>47560</v>
      </c>
    </row>
    <row r="2170" spans="1:2">
      <c r="A2170" s="538" t="s">
        <v>2481</v>
      </c>
      <c r="B2170" s="550">
        <v>47561</v>
      </c>
    </row>
    <row r="2171" spans="1:2">
      <c r="A2171" s="538" t="s">
        <v>2482</v>
      </c>
      <c r="B2171" s="550">
        <v>47562</v>
      </c>
    </row>
    <row r="2172" spans="1:2">
      <c r="A2172" s="538" t="s">
        <v>2483</v>
      </c>
      <c r="B2172" s="550">
        <v>47563</v>
      </c>
    </row>
    <row r="2173" spans="1:2">
      <c r="A2173" s="538" t="s">
        <v>2484</v>
      </c>
      <c r="B2173" s="550">
        <v>47564</v>
      </c>
    </row>
    <row r="2174" spans="1:2">
      <c r="A2174" s="538" t="s">
        <v>2485</v>
      </c>
      <c r="B2174" s="550">
        <v>47565</v>
      </c>
    </row>
    <row r="2175" spans="1:2">
      <c r="A2175" s="538" t="s">
        <v>2486</v>
      </c>
      <c r="B2175" s="550">
        <v>47566</v>
      </c>
    </row>
    <row r="2176" spans="1:2">
      <c r="A2176" s="538" t="s">
        <v>2487</v>
      </c>
      <c r="B2176" s="550">
        <v>47567</v>
      </c>
    </row>
    <row r="2177" spans="1:2">
      <c r="A2177" s="538" t="s">
        <v>2488</v>
      </c>
      <c r="B2177" s="550">
        <v>47568</v>
      </c>
    </row>
    <row r="2178" spans="1:2">
      <c r="A2178" s="538" t="s">
        <v>2489</v>
      </c>
      <c r="B2178" s="550">
        <v>47569</v>
      </c>
    </row>
    <row r="2179" spans="1:2">
      <c r="A2179" s="538" t="s">
        <v>2490</v>
      </c>
      <c r="B2179" s="550">
        <v>47570</v>
      </c>
    </row>
    <row r="2180" spans="1:2">
      <c r="A2180" s="538" t="s">
        <v>2491</v>
      </c>
      <c r="B2180" s="550">
        <v>47571</v>
      </c>
    </row>
    <row r="2181" spans="1:2">
      <c r="A2181" s="538" t="s">
        <v>2492</v>
      </c>
      <c r="B2181" s="550">
        <v>47572</v>
      </c>
    </row>
    <row r="2182" spans="1:2">
      <c r="A2182" s="538" t="s">
        <v>2493</v>
      </c>
      <c r="B2182" s="550">
        <v>47573</v>
      </c>
    </row>
    <row r="2183" spans="1:2">
      <c r="A2183" s="538" t="s">
        <v>2494</v>
      </c>
      <c r="B2183" s="550">
        <v>47574</v>
      </c>
    </row>
    <row r="2184" spans="1:2">
      <c r="A2184" s="538" t="s">
        <v>2495</v>
      </c>
      <c r="B2184" s="550">
        <v>47575</v>
      </c>
    </row>
    <row r="2185" spans="1:2">
      <c r="A2185" s="538" t="s">
        <v>2496</v>
      </c>
      <c r="B2185" s="550">
        <v>47576</v>
      </c>
    </row>
    <row r="2186" spans="1:2">
      <c r="A2186" s="538" t="s">
        <v>2497</v>
      </c>
      <c r="B2186" s="550">
        <v>47577</v>
      </c>
    </row>
    <row r="2187" spans="1:2">
      <c r="A2187" s="538" t="s">
        <v>2498</v>
      </c>
      <c r="B2187" s="550">
        <v>47578</v>
      </c>
    </row>
    <row r="2188" spans="1:2">
      <c r="A2188" s="538" t="s">
        <v>2499</v>
      </c>
      <c r="B2188" s="550">
        <v>47579</v>
      </c>
    </row>
    <row r="2189" spans="1:2">
      <c r="A2189" s="538" t="s">
        <v>2500</v>
      </c>
      <c r="B2189" s="550">
        <v>47580</v>
      </c>
    </row>
    <row r="2190" spans="1:2">
      <c r="A2190" s="538" t="s">
        <v>2501</v>
      </c>
      <c r="B2190" s="550">
        <v>47581</v>
      </c>
    </row>
    <row r="2191" spans="1:2">
      <c r="A2191" s="538" t="s">
        <v>2502</v>
      </c>
      <c r="B2191" s="550">
        <v>47582</v>
      </c>
    </row>
    <row r="2192" spans="1:2">
      <c r="A2192" s="538" t="s">
        <v>2503</v>
      </c>
      <c r="B2192" s="550">
        <v>47583</v>
      </c>
    </row>
    <row r="2193" spans="1:2">
      <c r="A2193" s="538" t="s">
        <v>2504</v>
      </c>
      <c r="B2193" s="550">
        <v>47584</v>
      </c>
    </row>
    <row r="2194" spans="1:2">
      <c r="A2194" s="538" t="s">
        <v>2505</v>
      </c>
      <c r="B2194" s="550">
        <v>47585</v>
      </c>
    </row>
    <row r="2195" spans="1:2">
      <c r="A2195" s="538" t="s">
        <v>2506</v>
      </c>
      <c r="B2195" s="550">
        <v>47586</v>
      </c>
    </row>
    <row r="2196" spans="1:2">
      <c r="A2196" s="538" t="s">
        <v>2507</v>
      </c>
      <c r="B2196" s="550">
        <v>47587</v>
      </c>
    </row>
    <row r="2197" spans="1:2">
      <c r="A2197" s="538" t="s">
        <v>2508</v>
      </c>
      <c r="B2197" s="550">
        <v>47588</v>
      </c>
    </row>
    <row r="2198" spans="1:2">
      <c r="A2198" s="538" t="s">
        <v>2509</v>
      </c>
      <c r="B2198" s="550">
        <v>47589</v>
      </c>
    </row>
    <row r="2199" spans="1:2">
      <c r="A2199" s="538" t="s">
        <v>2510</v>
      </c>
      <c r="B2199" s="550">
        <v>47590</v>
      </c>
    </row>
    <row r="2200" spans="1:2">
      <c r="A2200" s="538" t="s">
        <v>2511</v>
      </c>
      <c r="B2200" s="550">
        <v>47591</v>
      </c>
    </row>
    <row r="2201" spans="1:2">
      <c r="A2201" s="538" t="s">
        <v>2512</v>
      </c>
      <c r="B2201" s="550">
        <v>47592</v>
      </c>
    </row>
    <row r="2202" spans="1:2">
      <c r="A2202" s="538" t="s">
        <v>2513</v>
      </c>
      <c r="B2202" s="550">
        <v>47593</v>
      </c>
    </row>
    <row r="2203" spans="1:2">
      <c r="A2203" s="538" t="s">
        <v>2514</v>
      </c>
      <c r="B2203" s="550">
        <v>47594</v>
      </c>
    </row>
    <row r="2204" spans="1:2">
      <c r="A2204" s="538" t="s">
        <v>2515</v>
      </c>
      <c r="B2204" s="550">
        <v>47595</v>
      </c>
    </row>
    <row r="2205" spans="1:2">
      <c r="A2205" s="538" t="s">
        <v>2516</v>
      </c>
      <c r="B2205" s="550">
        <v>47596</v>
      </c>
    </row>
    <row r="2206" spans="1:2">
      <c r="A2206" s="538" t="s">
        <v>2517</v>
      </c>
      <c r="B2206" s="550">
        <v>47597</v>
      </c>
    </row>
    <row r="2207" spans="1:2">
      <c r="A2207" s="538" t="s">
        <v>2518</v>
      </c>
      <c r="B2207" s="550">
        <v>47598</v>
      </c>
    </row>
    <row r="2208" spans="1:2">
      <c r="A2208" s="538" t="s">
        <v>2519</v>
      </c>
      <c r="B2208" s="550">
        <v>47599</v>
      </c>
    </row>
    <row r="2209" spans="1:2">
      <c r="A2209" s="538" t="s">
        <v>2520</v>
      </c>
      <c r="B2209" s="550">
        <v>47600</v>
      </c>
    </row>
    <row r="2210" spans="1:2">
      <c r="A2210" s="538" t="s">
        <v>2521</v>
      </c>
      <c r="B2210" s="550">
        <v>47601</v>
      </c>
    </row>
    <row r="2211" spans="1:2">
      <c r="A2211" s="538" t="s">
        <v>2522</v>
      </c>
      <c r="B2211" s="550">
        <v>47602</v>
      </c>
    </row>
    <row r="2212" spans="1:2">
      <c r="A2212" s="538" t="s">
        <v>2523</v>
      </c>
      <c r="B2212" s="550">
        <v>47603</v>
      </c>
    </row>
    <row r="2213" spans="1:2">
      <c r="A2213" s="538" t="s">
        <v>2524</v>
      </c>
      <c r="B2213" s="550">
        <v>47604</v>
      </c>
    </row>
    <row r="2214" spans="1:2">
      <c r="A2214" s="538" t="s">
        <v>2525</v>
      </c>
      <c r="B2214" s="550">
        <v>47605</v>
      </c>
    </row>
    <row r="2215" spans="1:2">
      <c r="A2215" s="538" t="s">
        <v>2526</v>
      </c>
      <c r="B2215" s="550">
        <v>47606</v>
      </c>
    </row>
    <row r="2216" spans="1:2">
      <c r="A2216" s="538" t="s">
        <v>2527</v>
      </c>
      <c r="B2216" s="550">
        <v>47607</v>
      </c>
    </row>
    <row r="2217" spans="1:2">
      <c r="A2217" s="538" t="s">
        <v>2528</v>
      </c>
      <c r="B2217" s="550">
        <v>47608</v>
      </c>
    </row>
    <row r="2218" spans="1:2">
      <c r="A2218" s="538" t="s">
        <v>2529</v>
      </c>
      <c r="B2218" s="550">
        <v>47609</v>
      </c>
    </row>
    <row r="2219" spans="1:2">
      <c r="A2219" s="538" t="s">
        <v>2530</v>
      </c>
      <c r="B2219" s="550">
        <v>47610</v>
      </c>
    </row>
    <row r="2220" spans="1:2">
      <c r="A2220" s="538" t="s">
        <v>2531</v>
      </c>
      <c r="B2220" s="550">
        <v>47611</v>
      </c>
    </row>
    <row r="2221" spans="1:2">
      <c r="A2221" s="538" t="s">
        <v>2532</v>
      </c>
      <c r="B2221" s="550">
        <v>47612</v>
      </c>
    </row>
    <row r="2222" spans="1:2">
      <c r="A2222" s="538" t="s">
        <v>2533</v>
      </c>
      <c r="B2222" s="550">
        <v>47613</v>
      </c>
    </row>
    <row r="2223" spans="1:2">
      <c r="A2223" s="538" t="s">
        <v>2534</v>
      </c>
      <c r="B2223" s="550">
        <v>47614</v>
      </c>
    </row>
    <row r="2224" spans="1:2">
      <c r="A2224" s="538" t="s">
        <v>2535</v>
      </c>
      <c r="B2224" s="550">
        <v>47615</v>
      </c>
    </row>
    <row r="2225" spans="1:2">
      <c r="A2225" s="538" t="s">
        <v>2536</v>
      </c>
      <c r="B2225" s="550">
        <v>47616</v>
      </c>
    </row>
    <row r="2226" spans="1:2">
      <c r="A2226" s="538" t="s">
        <v>2537</v>
      </c>
      <c r="B2226" s="550">
        <v>47617</v>
      </c>
    </row>
    <row r="2227" spans="1:2">
      <c r="A2227" s="538" t="s">
        <v>2538</v>
      </c>
      <c r="B2227" s="550">
        <v>47618</v>
      </c>
    </row>
    <row r="2228" spans="1:2">
      <c r="A2228" s="538" t="s">
        <v>2539</v>
      </c>
      <c r="B2228" s="550">
        <v>47619</v>
      </c>
    </row>
    <row r="2229" spans="1:2">
      <c r="A2229" s="538" t="s">
        <v>2540</v>
      </c>
      <c r="B2229" s="550">
        <v>47620</v>
      </c>
    </row>
    <row r="2230" spans="1:2">
      <c r="A2230" s="538" t="s">
        <v>2541</v>
      </c>
      <c r="B2230" s="550">
        <v>47621</v>
      </c>
    </row>
    <row r="2231" spans="1:2">
      <c r="A2231" s="538" t="s">
        <v>2542</v>
      </c>
      <c r="B2231" s="550">
        <v>47622</v>
      </c>
    </row>
    <row r="2232" spans="1:2">
      <c r="A2232" s="538" t="s">
        <v>2543</v>
      </c>
      <c r="B2232" s="550">
        <v>47623</v>
      </c>
    </row>
    <row r="2233" spans="1:2">
      <c r="A2233" s="538" t="s">
        <v>2544</v>
      </c>
      <c r="B2233" s="550">
        <v>47624</v>
      </c>
    </row>
    <row r="2234" spans="1:2">
      <c r="A2234" s="538" t="s">
        <v>2545</v>
      </c>
      <c r="B2234" s="550">
        <v>47625</v>
      </c>
    </row>
    <row r="2235" spans="1:2">
      <c r="A2235" s="538" t="s">
        <v>2546</v>
      </c>
      <c r="B2235" s="550">
        <v>47626</v>
      </c>
    </row>
    <row r="2236" spans="1:2">
      <c r="A2236" s="538" t="s">
        <v>2547</v>
      </c>
      <c r="B2236" s="550">
        <v>47627</v>
      </c>
    </row>
    <row r="2237" spans="1:2">
      <c r="A2237" s="538" t="s">
        <v>2548</v>
      </c>
      <c r="B2237" s="550">
        <v>47628</v>
      </c>
    </row>
    <row r="2238" spans="1:2">
      <c r="A2238" s="538" t="s">
        <v>2549</v>
      </c>
      <c r="B2238" s="550">
        <v>47629</v>
      </c>
    </row>
    <row r="2239" spans="1:2">
      <c r="A2239" s="538" t="s">
        <v>2550</v>
      </c>
      <c r="B2239" s="550">
        <v>47630</v>
      </c>
    </row>
    <row r="2240" spans="1:2">
      <c r="A2240" s="538" t="s">
        <v>2551</v>
      </c>
      <c r="B2240" s="550">
        <v>47631</v>
      </c>
    </row>
    <row r="2241" spans="1:2">
      <c r="A2241" s="538" t="s">
        <v>2552</v>
      </c>
      <c r="B2241" s="550">
        <v>47632</v>
      </c>
    </row>
    <row r="2242" spans="1:2">
      <c r="A2242" s="538" t="s">
        <v>2553</v>
      </c>
      <c r="B2242" s="550">
        <v>47633</v>
      </c>
    </row>
    <row r="2243" spans="1:2">
      <c r="A2243" s="538" t="s">
        <v>2554</v>
      </c>
      <c r="B2243" s="550">
        <v>47634</v>
      </c>
    </row>
    <row r="2244" spans="1:2">
      <c r="A2244" s="538" t="s">
        <v>2555</v>
      </c>
      <c r="B2244" s="550">
        <v>47635</v>
      </c>
    </row>
    <row r="2245" spans="1:2">
      <c r="A2245" s="538" t="s">
        <v>2556</v>
      </c>
      <c r="B2245" s="550">
        <v>47636</v>
      </c>
    </row>
    <row r="2246" spans="1:2">
      <c r="A2246" s="538" t="s">
        <v>2557</v>
      </c>
      <c r="B2246" s="550">
        <v>47637</v>
      </c>
    </row>
    <row r="2247" spans="1:2">
      <c r="A2247" s="538" t="s">
        <v>2558</v>
      </c>
      <c r="B2247" s="550">
        <v>47638</v>
      </c>
    </row>
    <row r="2248" spans="1:2">
      <c r="A2248" s="538" t="s">
        <v>2559</v>
      </c>
      <c r="B2248" s="550">
        <v>47639</v>
      </c>
    </row>
    <row r="2249" spans="1:2">
      <c r="A2249" s="538" t="s">
        <v>2560</v>
      </c>
      <c r="B2249" s="550">
        <v>47640</v>
      </c>
    </row>
    <row r="2250" spans="1:2">
      <c r="A2250" s="538" t="s">
        <v>2561</v>
      </c>
      <c r="B2250" s="550">
        <v>47641</v>
      </c>
    </row>
    <row r="2251" spans="1:2">
      <c r="A2251" s="538" t="s">
        <v>2562</v>
      </c>
      <c r="B2251" s="550">
        <v>47642</v>
      </c>
    </row>
    <row r="2252" spans="1:2">
      <c r="A2252" s="538" t="s">
        <v>2563</v>
      </c>
      <c r="B2252" s="550">
        <v>47643</v>
      </c>
    </row>
    <row r="2253" spans="1:2">
      <c r="A2253" s="538" t="s">
        <v>2564</v>
      </c>
      <c r="B2253" s="550">
        <v>47644</v>
      </c>
    </row>
    <row r="2254" spans="1:2">
      <c r="A2254" s="538" t="s">
        <v>2565</v>
      </c>
      <c r="B2254" s="550">
        <v>47645</v>
      </c>
    </row>
    <row r="2255" spans="1:2">
      <c r="A2255" s="538" t="s">
        <v>2566</v>
      </c>
      <c r="B2255" s="550">
        <v>47646</v>
      </c>
    </row>
    <row r="2256" spans="1:2">
      <c r="A2256" s="538" t="s">
        <v>2567</v>
      </c>
      <c r="B2256" s="550">
        <v>47647</v>
      </c>
    </row>
    <row r="2257" spans="1:2">
      <c r="A2257" s="538" t="s">
        <v>2568</v>
      </c>
      <c r="B2257" s="550">
        <v>47648</v>
      </c>
    </row>
    <row r="2258" spans="1:2">
      <c r="A2258" s="538" t="s">
        <v>2569</v>
      </c>
      <c r="B2258" s="550">
        <v>47649</v>
      </c>
    </row>
    <row r="2259" spans="1:2">
      <c r="A2259" s="538" t="s">
        <v>2570</v>
      </c>
      <c r="B2259" s="550">
        <v>47650</v>
      </c>
    </row>
    <row r="2260" spans="1:2">
      <c r="A2260" s="538" t="s">
        <v>2571</v>
      </c>
      <c r="B2260" s="550">
        <v>47651</v>
      </c>
    </row>
    <row r="2261" spans="1:2">
      <c r="A2261" s="538" t="s">
        <v>2572</v>
      </c>
      <c r="B2261" s="550">
        <v>47652</v>
      </c>
    </row>
    <row r="2262" spans="1:2">
      <c r="A2262" s="538" t="s">
        <v>2573</v>
      </c>
      <c r="B2262" s="550">
        <v>47653</v>
      </c>
    </row>
    <row r="2263" spans="1:2">
      <c r="A2263" s="538" t="s">
        <v>2574</v>
      </c>
      <c r="B2263" s="550">
        <v>47654</v>
      </c>
    </row>
    <row r="2264" spans="1:2">
      <c r="A2264" s="538" t="s">
        <v>2575</v>
      </c>
      <c r="B2264" s="550">
        <v>47655</v>
      </c>
    </row>
    <row r="2265" spans="1:2">
      <c r="A2265" s="538" t="s">
        <v>2576</v>
      </c>
      <c r="B2265" s="550">
        <v>47656</v>
      </c>
    </row>
    <row r="2266" spans="1:2">
      <c r="A2266" s="538" t="s">
        <v>2577</v>
      </c>
      <c r="B2266" s="550">
        <v>47657</v>
      </c>
    </row>
    <row r="2267" spans="1:2">
      <c r="A2267" s="538" t="s">
        <v>2578</v>
      </c>
      <c r="B2267" s="550">
        <v>47658</v>
      </c>
    </row>
    <row r="2268" spans="1:2">
      <c r="A2268" s="538" t="s">
        <v>2579</v>
      </c>
      <c r="B2268" s="550">
        <v>47659</v>
      </c>
    </row>
    <row r="2269" spans="1:2">
      <c r="A2269" s="538" t="s">
        <v>2580</v>
      </c>
      <c r="B2269" s="550">
        <v>47660</v>
      </c>
    </row>
    <row r="2270" spans="1:2">
      <c r="A2270" s="538" t="s">
        <v>2581</v>
      </c>
      <c r="B2270" s="550">
        <v>47661</v>
      </c>
    </row>
    <row r="2271" spans="1:2">
      <c r="A2271" s="538" t="s">
        <v>2582</v>
      </c>
      <c r="B2271" s="550">
        <v>47662</v>
      </c>
    </row>
    <row r="2272" spans="1:2">
      <c r="A2272" s="538" t="s">
        <v>2583</v>
      </c>
      <c r="B2272" s="550">
        <v>47663</v>
      </c>
    </row>
    <row r="2273" spans="1:2">
      <c r="A2273" s="538" t="s">
        <v>2584</v>
      </c>
      <c r="B2273" s="550">
        <v>47664</v>
      </c>
    </row>
    <row r="2274" spans="1:2">
      <c r="A2274" s="538" t="s">
        <v>2585</v>
      </c>
      <c r="B2274" s="550">
        <v>47665</v>
      </c>
    </row>
    <row r="2275" spans="1:2">
      <c r="A2275" s="538" t="s">
        <v>2586</v>
      </c>
      <c r="B2275" s="550">
        <v>47666</v>
      </c>
    </row>
    <row r="2276" spans="1:2">
      <c r="A2276" s="538" t="s">
        <v>2587</v>
      </c>
      <c r="B2276" s="550">
        <v>47667</v>
      </c>
    </row>
    <row r="2277" spans="1:2">
      <c r="A2277" s="538" t="s">
        <v>2588</v>
      </c>
      <c r="B2277" s="550">
        <v>47668</v>
      </c>
    </row>
    <row r="2278" spans="1:2">
      <c r="A2278" s="538" t="s">
        <v>2589</v>
      </c>
      <c r="B2278" s="550">
        <v>47669</v>
      </c>
    </row>
    <row r="2279" spans="1:2">
      <c r="A2279" s="538" t="s">
        <v>2590</v>
      </c>
      <c r="B2279" s="550">
        <v>47670</v>
      </c>
    </row>
    <row r="2280" spans="1:2">
      <c r="A2280" s="538" t="s">
        <v>2591</v>
      </c>
      <c r="B2280" s="550">
        <v>47671</v>
      </c>
    </row>
    <row r="2281" spans="1:2">
      <c r="A2281" s="538" t="s">
        <v>2592</v>
      </c>
      <c r="B2281" s="550">
        <v>47672</v>
      </c>
    </row>
    <row r="2282" spans="1:2">
      <c r="A2282" s="538" t="s">
        <v>2593</v>
      </c>
      <c r="B2282" s="550">
        <v>47673</v>
      </c>
    </row>
    <row r="2283" spans="1:2">
      <c r="A2283" s="538" t="s">
        <v>2594</v>
      </c>
      <c r="B2283" s="550">
        <v>47674</v>
      </c>
    </row>
    <row r="2284" spans="1:2">
      <c r="A2284" s="538" t="s">
        <v>2595</v>
      </c>
      <c r="B2284" s="550">
        <v>47675</v>
      </c>
    </row>
    <row r="2285" spans="1:2">
      <c r="A2285" s="538" t="s">
        <v>2596</v>
      </c>
      <c r="B2285" s="550">
        <v>47676</v>
      </c>
    </row>
    <row r="2286" spans="1:2">
      <c r="A2286" s="538" t="s">
        <v>2597</v>
      </c>
      <c r="B2286" s="550">
        <v>47677</v>
      </c>
    </row>
    <row r="2287" spans="1:2">
      <c r="A2287" s="538" t="s">
        <v>2598</v>
      </c>
      <c r="B2287" s="550">
        <v>47678</v>
      </c>
    </row>
    <row r="2288" spans="1:2">
      <c r="A2288" s="538" t="s">
        <v>2599</v>
      </c>
      <c r="B2288" s="550">
        <v>47679</v>
      </c>
    </row>
    <row r="2289" spans="1:2">
      <c r="A2289" s="538" t="s">
        <v>2600</v>
      </c>
      <c r="B2289" s="550">
        <v>47680</v>
      </c>
    </row>
    <row r="2290" spans="1:2">
      <c r="A2290" s="538" t="s">
        <v>2601</v>
      </c>
      <c r="B2290" s="550">
        <v>47681</v>
      </c>
    </row>
    <row r="2291" spans="1:2">
      <c r="A2291" s="538" t="s">
        <v>2602</v>
      </c>
      <c r="B2291" s="550">
        <v>47682</v>
      </c>
    </row>
    <row r="2292" spans="1:2">
      <c r="A2292" s="538" t="s">
        <v>2603</v>
      </c>
      <c r="B2292" s="550">
        <v>47683</v>
      </c>
    </row>
    <row r="2293" spans="1:2">
      <c r="A2293" s="538" t="s">
        <v>2604</v>
      </c>
      <c r="B2293" s="550">
        <v>47684</v>
      </c>
    </row>
    <row r="2294" spans="1:2">
      <c r="A2294" s="538" t="s">
        <v>2605</v>
      </c>
      <c r="B2294" s="550">
        <v>47685</v>
      </c>
    </row>
    <row r="2295" spans="1:2">
      <c r="A2295" s="538" t="s">
        <v>2606</v>
      </c>
      <c r="B2295" s="550">
        <v>47686</v>
      </c>
    </row>
    <row r="2296" spans="1:2">
      <c r="A2296" s="538" t="s">
        <v>2607</v>
      </c>
      <c r="B2296" s="550">
        <v>47687</v>
      </c>
    </row>
    <row r="2297" spans="1:2">
      <c r="A2297" s="538" t="s">
        <v>2608</v>
      </c>
      <c r="B2297" s="550">
        <v>47688</v>
      </c>
    </row>
    <row r="2298" spans="1:2">
      <c r="A2298" s="538" t="s">
        <v>2609</v>
      </c>
      <c r="B2298" s="550">
        <v>47689</v>
      </c>
    </row>
    <row r="2299" spans="1:2">
      <c r="A2299" s="538" t="s">
        <v>2610</v>
      </c>
      <c r="B2299" s="550">
        <v>47690</v>
      </c>
    </row>
    <row r="2300" spans="1:2">
      <c r="A2300" s="538" t="s">
        <v>2611</v>
      </c>
      <c r="B2300" s="550">
        <v>47691</v>
      </c>
    </row>
    <row r="2301" spans="1:2">
      <c r="A2301" s="538" t="s">
        <v>2612</v>
      </c>
      <c r="B2301" s="550">
        <v>47692</v>
      </c>
    </row>
    <row r="2302" spans="1:2">
      <c r="A2302" s="538" t="s">
        <v>2613</v>
      </c>
      <c r="B2302" s="550">
        <v>47693</v>
      </c>
    </row>
    <row r="2303" spans="1:2">
      <c r="A2303" s="538" t="s">
        <v>2614</v>
      </c>
      <c r="B2303" s="550">
        <v>47694</v>
      </c>
    </row>
    <row r="2304" spans="1:2">
      <c r="A2304" s="538" t="s">
        <v>2615</v>
      </c>
      <c r="B2304" s="550">
        <v>47695</v>
      </c>
    </row>
    <row r="2305" spans="1:2">
      <c r="A2305" s="538" t="s">
        <v>2616</v>
      </c>
      <c r="B2305" s="550">
        <v>47696</v>
      </c>
    </row>
    <row r="2306" spans="1:2">
      <c r="A2306" s="538" t="s">
        <v>2617</v>
      </c>
      <c r="B2306" s="550">
        <v>47697</v>
      </c>
    </row>
    <row r="2307" spans="1:2">
      <c r="A2307" s="538" t="s">
        <v>2618</v>
      </c>
      <c r="B2307" s="550">
        <v>47698</v>
      </c>
    </row>
    <row r="2308" spans="1:2">
      <c r="A2308" s="538" t="s">
        <v>2619</v>
      </c>
      <c r="B2308" s="550">
        <v>47699</v>
      </c>
    </row>
    <row r="2309" spans="1:2">
      <c r="A2309" s="538" t="s">
        <v>2620</v>
      </c>
      <c r="B2309" s="550">
        <v>47700</v>
      </c>
    </row>
    <row r="2310" spans="1:2">
      <c r="A2310" s="538" t="s">
        <v>2621</v>
      </c>
      <c r="B2310" s="550">
        <v>47701</v>
      </c>
    </row>
    <row r="2311" spans="1:2">
      <c r="A2311" s="538" t="s">
        <v>2622</v>
      </c>
      <c r="B2311" s="550">
        <v>47702</v>
      </c>
    </row>
    <row r="2312" spans="1:2">
      <c r="A2312" s="538" t="s">
        <v>2623</v>
      </c>
      <c r="B2312" s="550">
        <v>47703</v>
      </c>
    </row>
    <row r="2313" spans="1:2">
      <c r="A2313" s="538" t="s">
        <v>2624</v>
      </c>
      <c r="B2313" s="550">
        <v>47704</v>
      </c>
    </row>
    <row r="2314" spans="1:2">
      <c r="A2314" s="538" t="s">
        <v>2625</v>
      </c>
      <c r="B2314" s="550">
        <v>47705</v>
      </c>
    </row>
    <row r="2315" spans="1:2">
      <c r="A2315" s="538" t="s">
        <v>2626</v>
      </c>
      <c r="B2315" s="550">
        <v>47706</v>
      </c>
    </row>
    <row r="2316" spans="1:2">
      <c r="A2316" s="538" t="s">
        <v>2627</v>
      </c>
      <c r="B2316" s="550">
        <v>47707</v>
      </c>
    </row>
    <row r="2317" spans="1:2">
      <c r="A2317" s="538" t="s">
        <v>2628</v>
      </c>
      <c r="B2317" s="550">
        <v>47708</v>
      </c>
    </row>
    <row r="2318" spans="1:2">
      <c r="A2318" s="538" t="s">
        <v>2629</v>
      </c>
      <c r="B2318" s="550">
        <v>47709</v>
      </c>
    </row>
    <row r="2319" spans="1:2">
      <c r="A2319" s="538" t="s">
        <v>2630</v>
      </c>
      <c r="B2319" s="550">
        <v>47710</v>
      </c>
    </row>
    <row r="2320" spans="1:2">
      <c r="A2320" s="538" t="s">
        <v>2631</v>
      </c>
      <c r="B2320" s="550">
        <v>47711</v>
      </c>
    </row>
    <row r="2321" spans="1:2">
      <c r="A2321" s="538" t="s">
        <v>2632</v>
      </c>
      <c r="B2321" s="550">
        <v>47712</v>
      </c>
    </row>
    <row r="2322" spans="1:2">
      <c r="A2322" s="538" t="s">
        <v>2633</v>
      </c>
      <c r="B2322" s="550">
        <v>47713</v>
      </c>
    </row>
    <row r="2323" spans="1:2">
      <c r="A2323" s="538" t="s">
        <v>2634</v>
      </c>
      <c r="B2323" s="550">
        <v>47714</v>
      </c>
    </row>
    <row r="2324" spans="1:2">
      <c r="A2324" s="538" t="s">
        <v>2635</v>
      </c>
      <c r="B2324" s="550">
        <v>47715</v>
      </c>
    </row>
    <row r="2325" spans="1:2">
      <c r="A2325" s="538" t="s">
        <v>2636</v>
      </c>
      <c r="B2325" s="550">
        <v>47716</v>
      </c>
    </row>
    <row r="2326" spans="1:2">
      <c r="A2326" s="538" t="s">
        <v>2637</v>
      </c>
      <c r="B2326" s="550">
        <v>47717</v>
      </c>
    </row>
    <row r="2327" spans="1:2">
      <c r="A2327" s="538" t="s">
        <v>2638</v>
      </c>
      <c r="B2327" s="550">
        <v>47718</v>
      </c>
    </row>
    <row r="2328" spans="1:2">
      <c r="A2328" s="538" t="s">
        <v>2639</v>
      </c>
      <c r="B2328" s="550">
        <v>47719</v>
      </c>
    </row>
    <row r="2329" spans="1:2">
      <c r="A2329" s="538" t="s">
        <v>2640</v>
      </c>
      <c r="B2329" s="550">
        <v>47720</v>
      </c>
    </row>
    <row r="2330" spans="1:2">
      <c r="A2330" s="538" t="s">
        <v>2641</v>
      </c>
      <c r="B2330" s="550">
        <v>47721</v>
      </c>
    </row>
    <row r="2331" spans="1:2">
      <c r="A2331" s="538" t="s">
        <v>2642</v>
      </c>
      <c r="B2331" s="550">
        <v>47722</v>
      </c>
    </row>
    <row r="2332" spans="1:2">
      <c r="A2332" s="538" t="s">
        <v>2643</v>
      </c>
      <c r="B2332" s="550">
        <v>47723</v>
      </c>
    </row>
    <row r="2333" spans="1:2">
      <c r="A2333" s="538" t="s">
        <v>2644</v>
      </c>
      <c r="B2333" s="550">
        <v>47724</v>
      </c>
    </row>
    <row r="2334" spans="1:2">
      <c r="A2334" s="538" t="s">
        <v>2645</v>
      </c>
      <c r="B2334" s="550">
        <v>47725</v>
      </c>
    </row>
    <row r="2335" spans="1:2">
      <c r="A2335" s="538" t="s">
        <v>2646</v>
      </c>
      <c r="B2335" s="550">
        <v>47726</v>
      </c>
    </row>
    <row r="2336" spans="1:2">
      <c r="A2336" s="538" t="s">
        <v>2647</v>
      </c>
      <c r="B2336" s="550">
        <v>47727</v>
      </c>
    </row>
    <row r="2337" spans="1:2">
      <c r="A2337" s="538" t="s">
        <v>2648</v>
      </c>
      <c r="B2337" s="550">
        <v>47728</v>
      </c>
    </row>
    <row r="2338" spans="1:2">
      <c r="A2338" s="538" t="s">
        <v>2649</v>
      </c>
      <c r="B2338" s="550">
        <v>47729</v>
      </c>
    </row>
    <row r="2339" spans="1:2">
      <c r="A2339" s="538" t="s">
        <v>2650</v>
      </c>
      <c r="B2339" s="550">
        <v>47730</v>
      </c>
    </row>
    <row r="2340" spans="1:2">
      <c r="A2340" s="538" t="s">
        <v>2651</v>
      </c>
      <c r="B2340" s="550">
        <v>47731</v>
      </c>
    </row>
    <row r="2341" spans="1:2">
      <c r="A2341" s="538" t="s">
        <v>2652</v>
      </c>
      <c r="B2341" s="550">
        <v>47732</v>
      </c>
    </row>
    <row r="2342" spans="1:2">
      <c r="A2342" s="538" t="s">
        <v>2653</v>
      </c>
      <c r="B2342" s="550">
        <v>47733</v>
      </c>
    </row>
    <row r="2343" spans="1:2">
      <c r="A2343" s="538" t="s">
        <v>2654</v>
      </c>
      <c r="B2343" s="550">
        <v>47734</v>
      </c>
    </row>
    <row r="2344" spans="1:2">
      <c r="A2344" s="538" t="s">
        <v>2655</v>
      </c>
      <c r="B2344" s="550">
        <v>47735</v>
      </c>
    </row>
    <row r="2345" spans="1:2">
      <c r="A2345" s="538" t="s">
        <v>2656</v>
      </c>
      <c r="B2345" s="550">
        <v>47736</v>
      </c>
    </row>
    <row r="2346" spans="1:2">
      <c r="A2346" s="538" t="s">
        <v>2657</v>
      </c>
      <c r="B2346" s="550">
        <v>47737</v>
      </c>
    </row>
    <row r="2347" spans="1:2">
      <c r="A2347" s="538" t="s">
        <v>2658</v>
      </c>
      <c r="B2347" s="550">
        <v>47738</v>
      </c>
    </row>
    <row r="2348" spans="1:2">
      <c r="A2348" s="538" t="s">
        <v>2659</v>
      </c>
      <c r="B2348" s="550">
        <v>47739</v>
      </c>
    </row>
    <row r="2349" spans="1:2">
      <c r="A2349" s="538" t="s">
        <v>2660</v>
      </c>
      <c r="B2349" s="550">
        <v>47740</v>
      </c>
    </row>
    <row r="2350" spans="1:2">
      <c r="A2350" s="538" t="s">
        <v>2661</v>
      </c>
      <c r="B2350" s="550">
        <v>47741</v>
      </c>
    </row>
    <row r="2351" spans="1:2">
      <c r="A2351" s="538" t="s">
        <v>2662</v>
      </c>
      <c r="B2351" s="550">
        <v>47742</v>
      </c>
    </row>
    <row r="2352" spans="1:2">
      <c r="A2352" s="538" t="s">
        <v>2663</v>
      </c>
      <c r="B2352" s="550">
        <v>47743</v>
      </c>
    </row>
    <row r="2353" spans="1:2">
      <c r="A2353" s="538" t="s">
        <v>2664</v>
      </c>
      <c r="B2353" s="550">
        <v>47744</v>
      </c>
    </row>
    <row r="2354" spans="1:2">
      <c r="A2354" s="538" t="s">
        <v>2665</v>
      </c>
      <c r="B2354" s="550">
        <v>47745</v>
      </c>
    </row>
    <row r="2355" spans="1:2">
      <c r="A2355" s="538" t="s">
        <v>2666</v>
      </c>
      <c r="B2355" s="550">
        <v>47746</v>
      </c>
    </row>
    <row r="2356" spans="1:2">
      <c r="A2356" s="538" t="s">
        <v>2667</v>
      </c>
      <c r="B2356" s="550">
        <v>47747</v>
      </c>
    </row>
    <row r="2357" spans="1:2">
      <c r="A2357" s="538" t="s">
        <v>2668</v>
      </c>
      <c r="B2357" s="550">
        <v>47748</v>
      </c>
    </row>
    <row r="2358" spans="1:2">
      <c r="A2358" s="538" t="s">
        <v>2669</v>
      </c>
      <c r="B2358" s="550">
        <v>47749</v>
      </c>
    </row>
    <row r="2359" spans="1:2">
      <c r="A2359" s="538" t="s">
        <v>2670</v>
      </c>
      <c r="B2359" s="550">
        <v>47750</v>
      </c>
    </row>
    <row r="2360" spans="1:2">
      <c r="A2360" s="538" t="s">
        <v>2671</v>
      </c>
      <c r="B2360" s="550">
        <v>47751</v>
      </c>
    </row>
    <row r="2361" spans="1:2">
      <c r="A2361" s="538" t="s">
        <v>2672</v>
      </c>
      <c r="B2361" s="550">
        <v>47752</v>
      </c>
    </row>
    <row r="2362" spans="1:2">
      <c r="A2362" s="538" t="s">
        <v>2673</v>
      </c>
      <c r="B2362" s="550">
        <v>47753</v>
      </c>
    </row>
    <row r="2363" spans="1:2">
      <c r="A2363" s="538" t="s">
        <v>2674</v>
      </c>
      <c r="B2363" s="550">
        <v>47754</v>
      </c>
    </row>
    <row r="2364" spans="1:2">
      <c r="A2364" s="538" t="s">
        <v>2675</v>
      </c>
      <c r="B2364" s="550">
        <v>47755</v>
      </c>
    </row>
    <row r="2365" spans="1:2">
      <c r="A2365" s="538" t="s">
        <v>2676</v>
      </c>
      <c r="B2365" s="550">
        <v>47756</v>
      </c>
    </row>
    <row r="2366" spans="1:2">
      <c r="A2366" s="538" t="s">
        <v>2677</v>
      </c>
      <c r="B2366" s="550">
        <v>47757</v>
      </c>
    </row>
    <row r="2367" spans="1:2">
      <c r="A2367" s="538" t="s">
        <v>2678</v>
      </c>
      <c r="B2367" s="550">
        <v>47758</v>
      </c>
    </row>
    <row r="2368" spans="1:2">
      <c r="A2368" s="538" t="s">
        <v>2679</v>
      </c>
      <c r="B2368" s="550">
        <v>47759</v>
      </c>
    </row>
    <row r="2369" spans="1:2">
      <c r="A2369" s="538" t="s">
        <v>2680</v>
      </c>
      <c r="B2369" s="550">
        <v>47760</v>
      </c>
    </row>
    <row r="2370" spans="1:2">
      <c r="A2370" s="538" t="s">
        <v>2681</v>
      </c>
      <c r="B2370" s="550">
        <v>47761</v>
      </c>
    </row>
    <row r="2371" spans="1:2">
      <c r="A2371" s="538" t="s">
        <v>2682</v>
      </c>
      <c r="B2371" s="550">
        <v>47762</v>
      </c>
    </row>
    <row r="2372" spans="1:2">
      <c r="A2372" s="538" t="s">
        <v>2683</v>
      </c>
      <c r="B2372" s="550">
        <v>47763</v>
      </c>
    </row>
    <row r="2373" spans="1:2">
      <c r="A2373" s="538" t="s">
        <v>2684</v>
      </c>
      <c r="B2373" s="550">
        <v>47764</v>
      </c>
    </row>
    <row r="2374" spans="1:2">
      <c r="A2374" s="538" t="s">
        <v>2685</v>
      </c>
      <c r="B2374" s="550">
        <v>47765</v>
      </c>
    </row>
    <row r="2375" spans="1:2">
      <c r="A2375" s="538" t="s">
        <v>2686</v>
      </c>
      <c r="B2375" s="550">
        <v>47766</v>
      </c>
    </row>
    <row r="2376" spans="1:2">
      <c r="A2376" s="538" t="s">
        <v>2687</v>
      </c>
      <c r="B2376" s="550">
        <v>47767</v>
      </c>
    </row>
    <row r="2377" spans="1:2">
      <c r="A2377" s="538" t="s">
        <v>2688</v>
      </c>
      <c r="B2377" s="550">
        <v>47768</v>
      </c>
    </row>
    <row r="2378" spans="1:2">
      <c r="A2378" s="538" t="s">
        <v>2689</v>
      </c>
      <c r="B2378" s="550">
        <v>47769</v>
      </c>
    </row>
    <row r="2379" spans="1:2">
      <c r="A2379" s="538" t="s">
        <v>2690</v>
      </c>
      <c r="B2379" s="550">
        <v>47770</v>
      </c>
    </row>
    <row r="2380" spans="1:2">
      <c r="A2380" s="538" t="s">
        <v>2691</v>
      </c>
      <c r="B2380" s="550">
        <v>47771</v>
      </c>
    </row>
    <row r="2381" spans="1:2">
      <c r="A2381" s="538" t="s">
        <v>2692</v>
      </c>
      <c r="B2381" s="550">
        <v>47772</v>
      </c>
    </row>
    <row r="2382" spans="1:2">
      <c r="A2382" s="538" t="s">
        <v>2693</v>
      </c>
      <c r="B2382" s="550">
        <v>47773</v>
      </c>
    </row>
    <row r="2383" spans="1:2">
      <c r="A2383" s="538" t="s">
        <v>2694</v>
      </c>
      <c r="B2383" s="550">
        <v>47774</v>
      </c>
    </row>
    <row r="2384" spans="1:2">
      <c r="A2384" s="538" t="s">
        <v>2695</v>
      </c>
      <c r="B2384" s="550">
        <v>47775</v>
      </c>
    </row>
    <row r="2385" spans="1:2">
      <c r="A2385" s="538" t="s">
        <v>2696</v>
      </c>
      <c r="B2385" s="550">
        <v>47776</v>
      </c>
    </row>
    <row r="2386" spans="1:2">
      <c r="A2386" s="538" t="s">
        <v>2697</v>
      </c>
      <c r="B2386" s="550">
        <v>47777</v>
      </c>
    </row>
    <row r="2387" spans="1:2">
      <c r="A2387" s="538" t="s">
        <v>2698</v>
      </c>
      <c r="B2387" s="550">
        <v>47778</v>
      </c>
    </row>
    <row r="2388" spans="1:2">
      <c r="A2388" s="538" t="s">
        <v>2699</v>
      </c>
      <c r="B2388" s="550">
        <v>47779</v>
      </c>
    </row>
    <row r="2389" spans="1:2">
      <c r="A2389" s="538" t="s">
        <v>2700</v>
      </c>
      <c r="B2389" s="550">
        <v>47780</v>
      </c>
    </row>
    <row r="2390" spans="1:2">
      <c r="A2390" s="538" t="s">
        <v>2701</v>
      </c>
      <c r="B2390" s="550">
        <v>47781</v>
      </c>
    </row>
    <row r="2391" spans="1:2">
      <c r="A2391" s="538" t="s">
        <v>2702</v>
      </c>
      <c r="B2391" s="550">
        <v>47782</v>
      </c>
    </row>
    <row r="2392" spans="1:2">
      <c r="A2392" s="538" t="s">
        <v>2703</v>
      </c>
      <c r="B2392" s="550">
        <v>47783</v>
      </c>
    </row>
    <row r="2393" spans="1:2">
      <c r="A2393" s="538" t="s">
        <v>2704</v>
      </c>
      <c r="B2393" s="550">
        <v>47784</v>
      </c>
    </row>
    <row r="2394" spans="1:2">
      <c r="A2394" s="538" t="s">
        <v>2705</v>
      </c>
      <c r="B2394" s="550">
        <v>47785</v>
      </c>
    </row>
    <row r="2395" spans="1:2">
      <c r="A2395" s="538" t="s">
        <v>2706</v>
      </c>
      <c r="B2395" s="550">
        <v>47786</v>
      </c>
    </row>
    <row r="2396" spans="1:2">
      <c r="A2396" s="538" t="s">
        <v>2707</v>
      </c>
      <c r="B2396" s="550">
        <v>47787</v>
      </c>
    </row>
    <row r="2397" spans="1:2">
      <c r="A2397" s="538" t="s">
        <v>2708</v>
      </c>
      <c r="B2397" s="550">
        <v>47788</v>
      </c>
    </row>
    <row r="2398" spans="1:2">
      <c r="A2398" s="538" t="s">
        <v>2709</v>
      </c>
      <c r="B2398" s="550">
        <v>47789</v>
      </c>
    </row>
    <row r="2399" spans="1:2">
      <c r="A2399" s="538" t="s">
        <v>2710</v>
      </c>
      <c r="B2399" s="550">
        <v>47790</v>
      </c>
    </row>
    <row r="2400" spans="1:2">
      <c r="A2400" s="538" t="s">
        <v>2711</v>
      </c>
      <c r="B2400" s="550">
        <v>47791</v>
      </c>
    </row>
    <row r="2401" spans="1:2">
      <c r="A2401" s="538" t="s">
        <v>2712</v>
      </c>
      <c r="B2401" s="550">
        <v>47792</v>
      </c>
    </row>
    <row r="2402" spans="1:2">
      <c r="A2402" s="538" t="s">
        <v>2713</v>
      </c>
      <c r="B2402" s="550">
        <v>47793</v>
      </c>
    </row>
    <row r="2403" spans="1:2">
      <c r="A2403" s="538" t="s">
        <v>2714</v>
      </c>
      <c r="B2403" s="550">
        <v>47794</v>
      </c>
    </row>
    <row r="2404" spans="1:2">
      <c r="A2404" s="538" t="s">
        <v>2715</v>
      </c>
      <c r="B2404" s="550">
        <v>47795</v>
      </c>
    </row>
    <row r="2405" spans="1:2">
      <c r="A2405" s="538" t="s">
        <v>2716</v>
      </c>
      <c r="B2405" s="550">
        <v>47796</v>
      </c>
    </row>
    <row r="2406" spans="1:2">
      <c r="A2406" s="538" t="s">
        <v>2717</v>
      </c>
      <c r="B2406" s="550">
        <v>47797</v>
      </c>
    </row>
    <row r="2407" spans="1:2">
      <c r="A2407" s="538" t="s">
        <v>2718</v>
      </c>
      <c r="B2407" s="550">
        <v>47798</v>
      </c>
    </row>
    <row r="2408" spans="1:2">
      <c r="A2408" s="538" t="s">
        <v>2719</v>
      </c>
      <c r="B2408" s="550">
        <v>47799</v>
      </c>
    </row>
    <row r="2409" spans="1:2">
      <c r="A2409" s="538" t="s">
        <v>2720</v>
      </c>
      <c r="B2409" s="550">
        <v>47800</v>
      </c>
    </row>
    <row r="2410" spans="1:2">
      <c r="A2410" s="538" t="s">
        <v>2721</v>
      </c>
      <c r="B2410" s="550">
        <v>47801</v>
      </c>
    </row>
    <row r="2411" spans="1:2">
      <c r="A2411" s="538" t="s">
        <v>2722</v>
      </c>
      <c r="B2411" s="550">
        <v>47802</v>
      </c>
    </row>
    <row r="2412" spans="1:2">
      <c r="A2412" s="538" t="s">
        <v>2723</v>
      </c>
      <c r="B2412" s="550">
        <v>47803</v>
      </c>
    </row>
    <row r="2413" spans="1:2">
      <c r="A2413" s="538" t="s">
        <v>2724</v>
      </c>
      <c r="B2413" s="550">
        <v>47804</v>
      </c>
    </row>
    <row r="2414" spans="1:2">
      <c r="A2414" s="538" t="s">
        <v>2725</v>
      </c>
      <c r="B2414" s="550">
        <v>47805</v>
      </c>
    </row>
    <row r="2415" spans="1:2">
      <c r="A2415" s="538" t="s">
        <v>2726</v>
      </c>
      <c r="B2415" s="550">
        <v>47806</v>
      </c>
    </row>
    <row r="2416" spans="1:2">
      <c r="A2416" s="538" t="s">
        <v>2727</v>
      </c>
      <c r="B2416" s="550">
        <v>47807</v>
      </c>
    </row>
    <row r="2417" spans="1:2">
      <c r="A2417" s="538" t="s">
        <v>2728</v>
      </c>
      <c r="B2417" s="550">
        <v>47808</v>
      </c>
    </row>
    <row r="2418" spans="1:2">
      <c r="A2418" s="538" t="s">
        <v>2729</v>
      </c>
      <c r="B2418" s="550">
        <v>47809</v>
      </c>
    </row>
    <row r="2419" spans="1:2">
      <c r="A2419" s="538" t="s">
        <v>2730</v>
      </c>
      <c r="B2419" s="550">
        <v>47810</v>
      </c>
    </row>
    <row r="2420" spans="1:2">
      <c r="A2420" s="538" t="s">
        <v>2731</v>
      </c>
      <c r="B2420" s="550">
        <v>47811</v>
      </c>
    </row>
    <row r="2421" spans="1:2">
      <c r="A2421" s="538" t="s">
        <v>2732</v>
      </c>
      <c r="B2421" s="550">
        <v>47812</v>
      </c>
    </row>
    <row r="2422" spans="1:2">
      <c r="A2422" s="538" t="s">
        <v>2733</v>
      </c>
      <c r="B2422" s="550">
        <v>47813</v>
      </c>
    </row>
    <row r="2423" spans="1:2">
      <c r="A2423" s="538" t="s">
        <v>2734</v>
      </c>
      <c r="B2423" s="550">
        <v>47814</v>
      </c>
    </row>
    <row r="2424" spans="1:2">
      <c r="A2424" s="538" t="s">
        <v>2735</v>
      </c>
      <c r="B2424" s="550">
        <v>47815</v>
      </c>
    </row>
    <row r="2425" spans="1:2">
      <c r="A2425" s="538" t="s">
        <v>2736</v>
      </c>
      <c r="B2425" s="550">
        <v>47816</v>
      </c>
    </row>
    <row r="2426" spans="1:2">
      <c r="A2426" s="538" t="s">
        <v>2737</v>
      </c>
      <c r="B2426" s="550">
        <v>47817</v>
      </c>
    </row>
    <row r="2427" spans="1:2">
      <c r="A2427" s="538" t="s">
        <v>2738</v>
      </c>
      <c r="B2427" s="550">
        <v>47818</v>
      </c>
    </row>
    <row r="2428" spans="1:2">
      <c r="A2428" s="538" t="s">
        <v>2739</v>
      </c>
      <c r="B2428" s="550">
        <v>47819</v>
      </c>
    </row>
    <row r="2429" spans="1:2">
      <c r="A2429" s="538" t="s">
        <v>2740</v>
      </c>
      <c r="B2429" s="550">
        <v>47820</v>
      </c>
    </row>
    <row r="2430" spans="1:2">
      <c r="A2430" s="538" t="s">
        <v>2741</v>
      </c>
      <c r="B2430" s="550">
        <v>47821</v>
      </c>
    </row>
    <row r="2431" spans="1:2">
      <c r="A2431" s="538" t="s">
        <v>2742</v>
      </c>
      <c r="B2431" s="550">
        <v>47822</v>
      </c>
    </row>
    <row r="2432" spans="1:2">
      <c r="A2432" s="538" t="s">
        <v>2743</v>
      </c>
      <c r="B2432" s="550">
        <v>47823</v>
      </c>
    </row>
    <row r="2433" spans="1:2">
      <c r="A2433" s="538" t="s">
        <v>2744</v>
      </c>
      <c r="B2433" s="550">
        <v>47824</v>
      </c>
    </row>
    <row r="2434" spans="1:2">
      <c r="A2434" s="538" t="s">
        <v>2745</v>
      </c>
      <c r="B2434" s="550">
        <v>47825</v>
      </c>
    </row>
    <row r="2435" spans="1:2">
      <c r="A2435" s="538" t="s">
        <v>2746</v>
      </c>
      <c r="B2435" s="550">
        <v>47826</v>
      </c>
    </row>
    <row r="2436" spans="1:2">
      <c r="A2436" s="538" t="s">
        <v>2747</v>
      </c>
      <c r="B2436" s="550">
        <v>47827</v>
      </c>
    </row>
    <row r="2437" spans="1:2">
      <c r="A2437" s="538" t="s">
        <v>2748</v>
      </c>
      <c r="B2437" s="550">
        <v>47828</v>
      </c>
    </row>
    <row r="2438" spans="1:2">
      <c r="A2438" s="538" t="s">
        <v>2749</v>
      </c>
      <c r="B2438" s="550">
        <v>47829</v>
      </c>
    </row>
    <row r="2439" spans="1:2">
      <c r="A2439" s="538" t="s">
        <v>2750</v>
      </c>
      <c r="B2439" s="550">
        <v>47830</v>
      </c>
    </row>
    <row r="2440" spans="1:2">
      <c r="A2440" s="538" t="s">
        <v>2751</v>
      </c>
      <c r="B2440" s="550">
        <v>47831</v>
      </c>
    </row>
    <row r="2441" spans="1:2">
      <c r="A2441" s="538" t="s">
        <v>2752</v>
      </c>
      <c r="B2441" s="550">
        <v>47832</v>
      </c>
    </row>
    <row r="2442" spans="1:2">
      <c r="A2442" s="538" t="s">
        <v>2753</v>
      </c>
      <c r="B2442" s="550">
        <v>47833</v>
      </c>
    </row>
    <row r="2443" spans="1:2">
      <c r="A2443" s="538" t="s">
        <v>2754</v>
      </c>
      <c r="B2443" s="550">
        <v>47834</v>
      </c>
    </row>
    <row r="2444" spans="1:2">
      <c r="A2444" s="538" t="s">
        <v>2755</v>
      </c>
      <c r="B2444" s="550">
        <v>47835</v>
      </c>
    </row>
    <row r="2445" spans="1:2">
      <c r="A2445" s="538" t="s">
        <v>2756</v>
      </c>
      <c r="B2445" s="550">
        <v>47836</v>
      </c>
    </row>
    <row r="2446" spans="1:2">
      <c r="A2446" s="538" t="s">
        <v>2757</v>
      </c>
      <c r="B2446" s="550">
        <v>47837</v>
      </c>
    </row>
    <row r="2447" spans="1:2">
      <c r="A2447" s="538" t="s">
        <v>2758</v>
      </c>
      <c r="B2447" s="550">
        <v>47838</v>
      </c>
    </row>
    <row r="2448" spans="1:2">
      <c r="A2448" s="538" t="s">
        <v>2759</v>
      </c>
      <c r="B2448" s="550">
        <v>47839</v>
      </c>
    </row>
    <row r="2449" spans="1:2">
      <c r="A2449" s="538" t="s">
        <v>2760</v>
      </c>
      <c r="B2449" s="550">
        <v>47840</v>
      </c>
    </row>
    <row r="2450" spans="1:2">
      <c r="A2450" s="538" t="s">
        <v>2761</v>
      </c>
      <c r="B2450" s="550">
        <v>47841</v>
      </c>
    </row>
    <row r="2451" spans="1:2">
      <c r="A2451" s="538" t="s">
        <v>2762</v>
      </c>
      <c r="B2451" s="550">
        <v>47842</v>
      </c>
    </row>
    <row r="2452" spans="1:2">
      <c r="A2452" s="538" t="s">
        <v>2763</v>
      </c>
      <c r="B2452" s="550">
        <v>47843</v>
      </c>
    </row>
    <row r="2453" spans="1:2">
      <c r="A2453" s="538" t="s">
        <v>2764</v>
      </c>
      <c r="B2453" s="550">
        <v>47844</v>
      </c>
    </row>
    <row r="2454" spans="1:2">
      <c r="A2454" s="538" t="s">
        <v>2765</v>
      </c>
      <c r="B2454" s="550">
        <v>47845</v>
      </c>
    </row>
    <row r="2455" spans="1:2">
      <c r="A2455" s="538" t="s">
        <v>2766</v>
      </c>
      <c r="B2455" s="550">
        <v>47846</v>
      </c>
    </row>
    <row r="2456" spans="1:2">
      <c r="A2456" s="538" t="s">
        <v>2767</v>
      </c>
      <c r="B2456" s="550">
        <v>47847</v>
      </c>
    </row>
    <row r="2457" spans="1:2">
      <c r="A2457" s="538" t="s">
        <v>2768</v>
      </c>
      <c r="B2457" s="550">
        <v>47848</v>
      </c>
    </row>
    <row r="2458" spans="1:2">
      <c r="A2458" s="538" t="s">
        <v>2769</v>
      </c>
      <c r="B2458" s="550">
        <v>47849</v>
      </c>
    </row>
    <row r="2459" spans="1:2">
      <c r="A2459" s="538" t="s">
        <v>2770</v>
      </c>
      <c r="B2459" s="550">
        <v>47850</v>
      </c>
    </row>
    <row r="2460" spans="1:2">
      <c r="A2460" s="538" t="s">
        <v>2771</v>
      </c>
      <c r="B2460" s="550">
        <v>47851</v>
      </c>
    </row>
    <row r="2461" spans="1:2">
      <c r="A2461" s="538" t="s">
        <v>2772</v>
      </c>
      <c r="B2461" s="550">
        <v>47852</v>
      </c>
    </row>
    <row r="2462" spans="1:2">
      <c r="A2462" s="538" t="s">
        <v>2773</v>
      </c>
      <c r="B2462" s="550">
        <v>47853</v>
      </c>
    </row>
    <row r="2463" spans="1:2">
      <c r="A2463" s="538" t="s">
        <v>2774</v>
      </c>
      <c r="B2463" s="550">
        <v>47854</v>
      </c>
    </row>
    <row r="2464" spans="1:2">
      <c r="A2464" s="538" t="s">
        <v>2775</v>
      </c>
      <c r="B2464" s="550">
        <v>47855</v>
      </c>
    </row>
    <row r="2465" spans="1:2">
      <c r="A2465" s="538" t="s">
        <v>2776</v>
      </c>
      <c r="B2465" s="550">
        <v>47856</v>
      </c>
    </row>
    <row r="2466" spans="1:2">
      <c r="A2466" s="538" t="s">
        <v>2777</v>
      </c>
      <c r="B2466" s="550">
        <v>47857</v>
      </c>
    </row>
    <row r="2467" spans="1:2">
      <c r="A2467" s="538" t="s">
        <v>2778</v>
      </c>
      <c r="B2467" s="550">
        <v>47858</v>
      </c>
    </row>
    <row r="2468" spans="1:2">
      <c r="A2468" s="538" t="s">
        <v>2779</v>
      </c>
      <c r="B2468" s="550">
        <v>47859</v>
      </c>
    </row>
    <row r="2469" spans="1:2">
      <c r="A2469" s="538" t="s">
        <v>2780</v>
      </c>
      <c r="B2469" s="550">
        <v>47860</v>
      </c>
    </row>
    <row r="2470" spans="1:2">
      <c r="A2470" s="538" t="s">
        <v>2781</v>
      </c>
      <c r="B2470" s="550">
        <v>47861</v>
      </c>
    </row>
    <row r="2471" spans="1:2">
      <c r="A2471" s="538" t="s">
        <v>2782</v>
      </c>
      <c r="B2471" s="550">
        <v>47862</v>
      </c>
    </row>
    <row r="2472" spans="1:2">
      <c r="A2472" s="538" t="s">
        <v>2783</v>
      </c>
      <c r="B2472" s="550">
        <v>47863</v>
      </c>
    </row>
    <row r="2473" spans="1:2">
      <c r="A2473" s="538" t="s">
        <v>2784</v>
      </c>
      <c r="B2473" s="550">
        <v>47864</v>
      </c>
    </row>
    <row r="2474" spans="1:2">
      <c r="A2474" s="538" t="s">
        <v>2785</v>
      </c>
      <c r="B2474" s="550">
        <v>47865</v>
      </c>
    </row>
    <row r="2475" spans="1:2">
      <c r="A2475" s="538" t="s">
        <v>2786</v>
      </c>
      <c r="B2475" s="550">
        <v>47866</v>
      </c>
    </row>
    <row r="2476" spans="1:2">
      <c r="A2476" s="538" t="s">
        <v>2787</v>
      </c>
      <c r="B2476" s="550">
        <v>47867</v>
      </c>
    </row>
    <row r="2477" spans="1:2">
      <c r="A2477" s="538" t="s">
        <v>2788</v>
      </c>
      <c r="B2477" s="550">
        <v>47868</v>
      </c>
    </row>
    <row r="2478" spans="1:2">
      <c r="A2478" s="538" t="s">
        <v>2789</v>
      </c>
      <c r="B2478" s="550">
        <v>47869</v>
      </c>
    </row>
    <row r="2479" spans="1:2">
      <c r="A2479" s="538" t="s">
        <v>2790</v>
      </c>
      <c r="B2479" s="550">
        <v>47870</v>
      </c>
    </row>
    <row r="2480" spans="1:2">
      <c r="A2480" s="538" t="s">
        <v>2791</v>
      </c>
      <c r="B2480" s="550">
        <v>47871</v>
      </c>
    </row>
    <row r="2481" spans="1:2">
      <c r="A2481" s="538" t="s">
        <v>2792</v>
      </c>
      <c r="B2481" s="550">
        <v>47872</v>
      </c>
    </row>
    <row r="2482" spans="1:2">
      <c r="A2482" s="538" t="s">
        <v>2793</v>
      </c>
      <c r="B2482" s="550">
        <v>47873</v>
      </c>
    </row>
    <row r="2483" spans="1:2">
      <c r="A2483" s="538" t="s">
        <v>2794</v>
      </c>
      <c r="B2483" s="550">
        <v>47874</v>
      </c>
    </row>
    <row r="2484" spans="1:2">
      <c r="A2484" s="538" t="s">
        <v>2795</v>
      </c>
      <c r="B2484" s="550">
        <v>47875</v>
      </c>
    </row>
    <row r="2485" spans="1:2">
      <c r="A2485" s="538" t="s">
        <v>2796</v>
      </c>
      <c r="B2485" s="550">
        <v>47876</v>
      </c>
    </row>
    <row r="2486" spans="1:2">
      <c r="A2486" s="538" t="s">
        <v>2797</v>
      </c>
      <c r="B2486" s="550">
        <v>47877</v>
      </c>
    </row>
    <row r="2487" spans="1:2">
      <c r="A2487" s="538" t="s">
        <v>2798</v>
      </c>
      <c r="B2487" s="550">
        <v>47878</v>
      </c>
    </row>
    <row r="2488" spans="1:2">
      <c r="A2488" s="538" t="s">
        <v>2799</v>
      </c>
      <c r="B2488" s="550">
        <v>47879</v>
      </c>
    </row>
    <row r="2489" spans="1:2">
      <c r="A2489" s="538" t="s">
        <v>2800</v>
      </c>
      <c r="B2489" s="550">
        <v>47880</v>
      </c>
    </row>
    <row r="2490" spans="1:2">
      <c r="A2490" s="538" t="s">
        <v>2801</v>
      </c>
      <c r="B2490" s="550">
        <v>47881</v>
      </c>
    </row>
    <row r="2491" spans="1:2">
      <c r="A2491" s="538" t="s">
        <v>2802</v>
      </c>
      <c r="B2491" s="550">
        <v>47882</v>
      </c>
    </row>
    <row r="2492" spans="1:2">
      <c r="A2492" s="538" t="s">
        <v>2803</v>
      </c>
      <c r="B2492" s="550">
        <v>47883</v>
      </c>
    </row>
    <row r="2493" spans="1:2">
      <c r="A2493" s="538" t="s">
        <v>2804</v>
      </c>
      <c r="B2493" s="550">
        <v>47884</v>
      </c>
    </row>
    <row r="2494" spans="1:2">
      <c r="A2494" s="538" t="s">
        <v>2805</v>
      </c>
      <c r="B2494" s="550">
        <v>47885</v>
      </c>
    </row>
    <row r="2495" spans="1:2">
      <c r="A2495" s="538" t="s">
        <v>2806</v>
      </c>
      <c r="B2495" s="550">
        <v>47886</v>
      </c>
    </row>
    <row r="2496" spans="1:2">
      <c r="A2496" s="538" t="s">
        <v>2807</v>
      </c>
      <c r="B2496" s="550">
        <v>47887</v>
      </c>
    </row>
    <row r="2497" spans="1:2">
      <c r="A2497" s="538" t="s">
        <v>2808</v>
      </c>
      <c r="B2497" s="550">
        <v>47888</v>
      </c>
    </row>
    <row r="2498" spans="1:2">
      <c r="A2498" s="538" t="s">
        <v>2809</v>
      </c>
      <c r="B2498" s="550">
        <v>47889</v>
      </c>
    </row>
    <row r="2499" spans="1:2">
      <c r="A2499" s="538" t="s">
        <v>2810</v>
      </c>
      <c r="B2499" s="550">
        <v>47890</v>
      </c>
    </row>
    <row r="2500" spans="1:2">
      <c r="A2500" s="538" t="s">
        <v>2811</v>
      </c>
      <c r="B2500" s="550">
        <v>47891</v>
      </c>
    </row>
    <row r="2501" spans="1:2">
      <c r="A2501" s="538" t="s">
        <v>2812</v>
      </c>
      <c r="B2501" s="550">
        <v>47892</v>
      </c>
    </row>
    <row r="2502" spans="1:2">
      <c r="A2502" s="538" t="s">
        <v>2813</v>
      </c>
      <c r="B2502" s="550">
        <v>47893</v>
      </c>
    </row>
    <row r="2503" spans="1:2">
      <c r="A2503" s="538" t="s">
        <v>2814</v>
      </c>
      <c r="B2503" s="550">
        <v>47894</v>
      </c>
    </row>
    <row r="2504" spans="1:2">
      <c r="A2504" s="538" t="s">
        <v>2815</v>
      </c>
      <c r="B2504" s="550">
        <v>47895</v>
      </c>
    </row>
    <row r="2505" spans="1:2">
      <c r="A2505" s="538" t="s">
        <v>2816</v>
      </c>
      <c r="B2505" s="550">
        <v>47896</v>
      </c>
    </row>
    <row r="2506" spans="1:2">
      <c r="A2506" s="538" t="s">
        <v>2817</v>
      </c>
      <c r="B2506" s="550">
        <v>47897</v>
      </c>
    </row>
    <row r="2507" spans="1:2">
      <c r="A2507" s="538" t="s">
        <v>2818</v>
      </c>
      <c r="B2507" s="550">
        <v>47898</v>
      </c>
    </row>
    <row r="2508" spans="1:2">
      <c r="A2508" s="538" t="s">
        <v>2819</v>
      </c>
      <c r="B2508" s="550">
        <v>47899</v>
      </c>
    </row>
    <row r="2509" spans="1:2">
      <c r="A2509" s="538" t="s">
        <v>2820</v>
      </c>
      <c r="B2509" s="550">
        <v>47900</v>
      </c>
    </row>
    <row r="2510" spans="1:2">
      <c r="A2510" s="538" t="s">
        <v>2821</v>
      </c>
      <c r="B2510" s="550">
        <v>47901</v>
      </c>
    </row>
    <row r="2511" spans="1:2">
      <c r="A2511" s="538" t="s">
        <v>2822</v>
      </c>
      <c r="B2511" s="550">
        <v>47902</v>
      </c>
    </row>
    <row r="2512" spans="1:2">
      <c r="A2512" s="538" t="s">
        <v>2823</v>
      </c>
      <c r="B2512" s="550">
        <v>47903</v>
      </c>
    </row>
    <row r="2513" spans="1:2">
      <c r="A2513" s="538" t="s">
        <v>2824</v>
      </c>
      <c r="B2513" s="550">
        <v>47904</v>
      </c>
    </row>
    <row r="2514" spans="1:2">
      <c r="A2514" s="538" t="s">
        <v>2825</v>
      </c>
      <c r="B2514" s="550">
        <v>47905</v>
      </c>
    </row>
    <row r="2515" spans="1:2">
      <c r="A2515" s="538" t="s">
        <v>2826</v>
      </c>
      <c r="B2515" s="550">
        <v>47906</v>
      </c>
    </row>
    <row r="2516" spans="1:2">
      <c r="A2516" s="538" t="s">
        <v>2827</v>
      </c>
      <c r="B2516" s="550">
        <v>47907</v>
      </c>
    </row>
    <row r="2517" spans="1:2">
      <c r="A2517" s="538" t="s">
        <v>2828</v>
      </c>
      <c r="B2517" s="550">
        <v>47908</v>
      </c>
    </row>
    <row r="2518" spans="1:2">
      <c r="A2518" s="538" t="s">
        <v>2829</v>
      </c>
      <c r="B2518" s="550">
        <v>47909</v>
      </c>
    </row>
    <row r="2519" spans="1:2">
      <c r="A2519" s="538" t="s">
        <v>2830</v>
      </c>
      <c r="B2519" s="550">
        <v>47910</v>
      </c>
    </row>
    <row r="2520" spans="1:2">
      <c r="A2520" s="538" t="s">
        <v>2831</v>
      </c>
      <c r="B2520" s="550">
        <v>47911</v>
      </c>
    </row>
    <row r="2521" spans="1:2">
      <c r="A2521" s="538" t="s">
        <v>2832</v>
      </c>
      <c r="B2521" s="550">
        <v>47912</v>
      </c>
    </row>
    <row r="2522" spans="1:2">
      <c r="A2522" s="538" t="s">
        <v>2833</v>
      </c>
      <c r="B2522" s="550">
        <v>47913</v>
      </c>
    </row>
    <row r="2523" spans="1:2">
      <c r="A2523" s="538" t="s">
        <v>2834</v>
      </c>
      <c r="B2523" s="550">
        <v>47914</v>
      </c>
    </row>
    <row r="2524" spans="1:2">
      <c r="A2524" s="538" t="s">
        <v>2835</v>
      </c>
      <c r="B2524" s="550">
        <v>47915</v>
      </c>
    </row>
    <row r="2525" spans="1:2">
      <c r="A2525" s="538" t="s">
        <v>2836</v>
      </c>
      <c r="B2525" s="550">
        <v>47916</v>
      </c>
    </row>
    <row r="2526" spans="1:2">
      <c r="A2526" s="538" t="s">
        <v>2837</v>
      </c>
      <c r="B2526" s="550">
        <v>47917</v>
      </c>
    </row>
    <row r="2527" spans="1:2">
      <c r="A2527" s="538" t="s">
        <v>2838</v>
      </c>
      <c r="B2527" s="550">
        <v>47918</v>
      </c>
    </row>
    <row r="2528" spans="1:2">
      <c r="A2528" s="538" t="s">
        <v>2839</v>
      </c>
      <c r="B2528" s="550">
        <v>47919</v>
      </c>
    </row>
    <row r="2529" spans="1:2">
      <c r="A2529" s="538" t="s">
        <v>2840</v>
      </c>
      <c r="B2529" s="550">
        <v>47920</v>
      </c>
    </row>
    <row r="2530" spans="1:2">
      <c r="A2530" s="538" t="s">
        <v>2841</v>
      </c>
      <c r="B2530" s="550">
        <v>47921</v>
      </c>
    </row>
    <row r="2531" spans="1:2">
      <c r="A2531" s="538" t="s">
        <v>2842</v>
      </c>
      <c r="B2531" s="550">
        <v>47922</v>
      </c>
    </row>
    <row r="2532" spans="1:2">
      <c r="A2532" s="538" t="s">
        <v>2843</v>
      </c>
      <c r="B2532" s="550">
        <v>47923</v>
      </c>
    </row>
    <row r="2533" spans="1:2">
      <c r="A2533" s="538" t="s">
        <v>2844</v>
      </c>
      <c r="B2533" s="550">
        <v>47924</v>
      </c>
    </row>
    <row r="2534" spans="1:2">
      <c r="A2534" s="538" t="s">
        <v>2845</v>
      </c>
      <c r="B2534" s="550">
        <v>47925</v>
      </c>
    </row>
    <row r="2535" spans="1:2">
      <c r="A2535" s="538" t="s">
        <v>2846</v>
      </c>
      <c r="B2535" s="550">
        <v>47926</v>
      </c>
    </row>
    <row r="2536" spans="1:2">
      <c r="A2536" s="538" t="s">
        <v>2847</v>
      </c>
      <c r="B2536" s="550">
        <v>47927</v>
      </c>
    </row>
    <row r="2537" spans="1:2">
      <c r="A2537" s="538" t="s">
        <v>2848</v>
      </c>
      <c r="B2537" s="550">
        <v>47928</v>
      </c>
    </row>
    <row r="2538" spans="1:2">
      <c r="A2538" s="538" t="s">
        <v>2849</v>
      </c>
      <c r="B2538" s="550">
        <v>47929</v>
      </c>
    </row>
    <row r="2539" spans="1:2">
      <c r="A2539" s="538" t="s">
        <v>2850</v>
      </c>
      <c r="B2539" s="550">
        <v>47930</v>
      </c>
    </row>
    <row r="2540" spans="1:2">
      <c r="A2540" s="538" t="s">
        <v>2851</v>
      </c>
      <c r="B2540" s="550">
        <v>47931</v>
      </c>
    </row>
    <row r="2541" spans="1:2">
      <c r="A2541" s="538" t="s">
        <v>2852</v>
      </c>
      <c r="B2541" s="550">
        <v>47932</v>
      </c>
    </row>
    <row r="2542" spans="1:2">
      <c r="A2542" s="538" t="s">
        <v>2853</v>
      </c>
      <c r="B2542" s="550">
        <v>47933</v>
      </c>
    </row>
    <row r="2543" spans="1:2">
      <c r="A2543" s="538" t="s">
        <v>2854</v>
      </c>
      <c r="B2543" s="550">
        <v>47934</v>
      </c>
    </row>
    <row r="2544" spans="1:2">
      <c r="A2544" s="538" t="s">
        <v>2855</v>
      </c>
      <c r="B2544" s="550">
        <v>47935</v>
      </c>
    </row>
    <row r="2545" spans="1:2">
      <c r="A2545" s="538" t="s">
        <v>2856</v>
      </c>
      <c r="B2545" s="550">
        <v>47936</v>
      </c>
    </row>
    <row r="2546" spans="1:2">
      <c r="A2546" s="538" t="s">
        <v>2857</v>
      </c>
      <c r="B2546" s="550">
        <v>47937</v>
      </c>
    </row>
    <row r="2547" spans="1:2">
      <c r="A2547" s="538" t="s">
        <v>2858</v>
      </c>
      <c r="B2547" s="550">
        <v>47938</v>
      </c>
    </row>
    <row r="2548" spans="1:2">
      <c r="A2548" s="538" t="s">
        <v>2859</v>
      </c>
      <c r="B2548" s="550">
        <v>47939</v>
      </c>
    </row>
    <row r="2549" spans="1:2">
      <c r="A2549" s="538" t="s">
        <v>2860</v>
      </c>
      <c r="B2549" s="550">
        <v>47940</v>
      </c>
    </row>
    <row r="2550" spans="1:2">
      <c r="A2550" s="538" t="s">
        <v>2861</v>
      </c>
      <c r="B2550" s="550">
        <v>47941</v>
      </c>
    </row>
    <row r="2551" spans="1:2">
      <c r="A2551" s="538" t="s">
        <v>2862</v>
      </c>
      <c r="B2551" s="550">
        <v>47942</v>
      </c>
    </row>
    <row r="2552" spans="1:2">
      <c r="A2552" s="538" t="s">
        <v>2863</v>
      </c>
      <c r="B2552" s="550">
        <v>47943</v>
      </c>
    </row>
    <row r="2553" spans="1:2">
      <c r="A2553" s="538" t="s">
        <v>2864</v>
      </c>
      <c r="B2553" s="550">
        <v>47944</v>
      </c>
    </row>
    <row r="2554" spans="1:2">
      <c r="A2554" s="538" t="s">
        <v>2865</v>
      </c>
      <c r="B2554" s="550">
        <v>47945</v>
      </c>
    </row>
    <row r="2555" spans="1:2">
      <c r="A2555" s="538" t="s">
        <v>2866</v>
      </c>
      <c r="B2555" s="550">
        <v>47946</v>
      </c>
    </row>
    <row r="2556" spans="1:2">
      <c r="A2556" s="538" t="s">
        <v>2867</v>
      </c>
      <c r="B2556" s="550">
        <v>47947</v>
      </c>
    </row>
    <row r="2557" spans="1:2">
      <c r="A2557" s="538" t="s">
        <v>2868</v>
      </c>
      <c r="B2557" s="550">
        <v>47948</v>
      </c>
    </row>
    <row r="2558" spans="1:2">
      <c r="A2558" s="538" t="s">
        <v>2869</v>
      </c>
      <c r="B2558" s="550">
        <v>47949</v>
      </c>
    </row>
    <row r="2559" spans="1:2">
      <c r="A2559" s="538" t="s">
        <v>2870</v>
      </c>
      <c r="B2559" s="550">
        <v>47950</v>
      </c>
    </row>
    <row r="2560" spans="1:2">
      <c r="A2560" s="538" t="s">
        <v>2871</v>
      </c>
      <c r="B2560" s="550">
        <v>47951</v>
      </c>
    </row>
    <row r="2561" spans="1:2">
      <c r="A2561" s="538" t="s">
        <v>2872</v>
      </c>
      <c r="B2561" s="550">
        <v>47952</v>
      </c>
    </row>
    <row r="2562" spans="1:2">
      <c r="A2562" s="538" t="s">
        <v>2873</v>
      </c>
      <c r="B2562" s="550">
        <v>47953</v>
      </c>
    </row>
    <row r="2563" spans="1:2">
      <c r="A2563" s="538" t="s">
        <v>2874</v>
      </c>
      <c r="B2563" s="550">
        <v>47954</v>
      </c>
    </row>
    <row r="2564" spans="1:2">
      <c r="A2564" s="538" t="s">
        <v>2875</v>
      </c>
      <c r="B2564" s="550">
        <v>47955</v>
      </c>
    </row>
    <row r="2565" spans="1:2">
      <c r="A2565" s="538" t="s">
        <v>2876</v>
      </c>
      <c r="B2565" s="550">
        <v>47956</v>
      </c>
    </row>
    <row r="2566" spans="1:2">
      <c r="A2566" s="538" t="s">
        <v>2877</v>
      </c>
      <c r="B2566" s="550">
        <v>47957</v>
      </c>
    </row>
    <row r="2567" spans="1:2">
      <c r="A2567" s="538" t="s">
        <v>2878</v>
      </c>
      <c r="B2567" s="550">
        <v>47958</v>
      </c>
    </row>
    <row r="2568" spans="1:2">
      <c r="A2568" s="538" t="s">
        <v>2879</v>
      </c>
      <c r="B2568" s="550">
        <v>47959</v>
      </c>
    </row>
    <row r="2569" spans="1:2">
      <c r="A2569" s="538" t="s">
        <v>2880</v>
      </c>
      <c r="B2569" s="550">
        <v>47960</v>
      </c>
    </row>
    <row r="2570" spans="1:2">
      <c r="A2570" s="538" t="s">
        <v>2881</v>
      </c>
      <c r="B2570" s="550">
        <v>47961</v>
      </c>
    </row>
    <row r="2571" spans="1:2">
      <c r="A2571" s="538" t="s">
        <v>2882</v>
      </c>
      <c r="B2571" s="550">
        <v>47962</v>
      </c>
    </row>
    <row r="2572" spans="1:2">
      <c r="A2572" s="538" t="s">
        <v>2883</v>
      </c>
      <c r="B2572" s="550">
        <v>47963</v>
      </c>
    </row>
    <row r="2573" spans="1:2">
      <c r="A2573" s="538" t="s">
        <v>2884</v>
      </c>
      <c r="B2573" s="550">
        <v>47964</v>
      </c>
    </row>
    <row r="2574" spans="1:2">
      <c r="A2574" s="538" t="s">
        <v>2885</v>
      </c>
      <c r="B2574" s="550">
        <v>47965</v>
      </c>
    </row>
    <row r="2575" spans="1:2">
      <c r="A2575" s="538" t="s">
        <v>2886</v>
      </c>
      <c r="B2575" s="550">
        <v>47966</v>
      </c>
    </row>
    <row r="2576" spans="1:2">
      <c r="A2576" s="538" t="s">
        <v>2887</v>
      </c>
      <c r="B2576" s="550">
        <v>47967</v>
      </c>
    </row>
    <row r="2577" spans="1:2">
      <c r="A2577" s="538" t="s">
        <v>2888</v>
      </c>
      <c r="B2577" s="550">
        <v>47968</v>
      </c>
    </row>
    <row r="2578" spans="1:2">
      <c r="A2578" s="538" t="s">
        <v>2889</v>
      </c>
      <c r="B2578" s="550">
        <v>47969</v>
      </c>
    </row>
    <row r="2579" spans="1:2">
      <c r="A2579" s="538" t="s">
        <v>2890</v>
      </c>
      <c r="B2579" s="550">
        <v>47970</v>
      </c>
    </row>
    <row r="2580" spans="1:2">
      <c r="A2580" s="538" t="s">
        <v>2891</v>
      </c>
      <c r="B2580" s="550">
        <v>47971</v>
      </c>
    </row>
    <row r="2581" spans="1:2">
      <c r="A2581" s="538" t="s">
        <v>2892</v>
      </c>
      <c r="B2581" s="550">
        <v>47972</v>
      </c>
    </row>
    <row r="2582" spans="1:2">
      <c r="A2582" s="538" t="s">
        <v>2893</v>
      </c>
      <c r="B2582" s="550">
        <v>47973</v>
      </c>
    </row>
    <row r="2583" spans="1:2">
      <c r="A2583" s="538" t="s">
        <v>2894</v>
      </c>
      <c r="B2583" s="550">
        <v>47974</v>
      </c>
    </row>
    <row r="2584" spans="1:2">
      <c r="A2584" s="538" t="s">
        <v>2895</v>
      </c>
      <c r="B2584" s="550">
        <v>47975</v>
      </c>
    </row>
    <row r="2585" spans="1:2">
      <c r="A2585" s="538" t="s">
        <v>2896</v>
      </c>
      <c r="B2585" s="550">
        <v>47976</v>
      </c>
    </row>
    <row r="2586" spans="1:2">
      <c r="A2586" s="538" t="s">
        <v>2897</v>
      </c>
      <c r="B2586" s="550">
        <v>47977</v>
      </c>
    </row>
    <row r="2587" spans="1:2">
      <c r="A2587" s="538" t="s">
        <v>2898</v>
      </c>
      <c r="B2587" s="550">
        <v>47978</v>
      </c>
    </row>
    <row r="2588" spans="1:2">
      <c r="A2588" s="538" t="s">
        <v>2899</v>
      </c>
      <c r="B2588" s="550">
        <v>47979</v>
      </c>
    </row>
    <row r="2589" spans="1:2">
      <c r="A2589" s="538" t="s">
        <v>2900</v>
      </c>
      <c r="B2589" s="550">
        <v>47980</v>
      </c>
    </row>
    <row r="2590" spans="1:2">
      <c r="A2590" s="538" t="s">
        <v>2901</v>
      </c>
      <c r="B2590" s="550">
        <v>47981</v>
      </c>
    </row>
    <row r="2591" spans="1:2">
      <c r="A2591" s="538" t="s">
        <v>2902</v>
      </c>
      <c r="B2591" s="550">
        <v>47982</v>
      </c>
    </row>
    <row r="2592" spans="1:2">
      <c r="A2592" s="538" t="s">
        <v>2903</v>
      </c>
      <c r="B2592" s="550">
        <v>47983</v>
      </c>
    </row>
    <row r="2593" spans="1:2">
      <c r="A2593" s="538" t="s">
        <v>2904</v>
      </c>
      <c r="B2593" s="550">
        <v>47984</v>
      </c>
    </row>
    <row r="2594" spans="1:2">
      <c r="A2594" s="538" t="s">
        <v>2905</v>
      </c>
      <c r="B2594" s="550">
        <v>47985</v>
      </c>
    </row>
    <row r="2595" spans="1:2">
      <c r="A2595" s="538" t="s">
        <v>2906</v>
      </c>
      <c r="B2595" s="550">
        <v>47986</v>
      </c>
    </row>
    <row r="2596" spans="1:2">
      <c r="A2596" s="538" t="s">
        <v>2907</v>
      </c>
      <c r="B2596" s="550">
        <v>47987</v>
      </c>
    </row>
    <row r="2597" spans="1:2">
      <c r="A2597" s="538" t="s">
        <v>2908</v>
      </c>
      <c r="B2597" s="550">
        <v>47988</v>
      </c>
    </row>
    <row r="2598" spans="1:2">
      <c r="A2598" s="538" t="s">
        <v>2909</v>
      </c>
      <c r="B2598" s="550">
        <v>47989</v>
      </c>
    </row>
    <row r="2599" spans="1:2">
      <c r="A2599" s="538" t="s">
        <v>2910</v>
      </c>
      <c r="B2599" s="550">
        <v>47990</v>
      </c>
    </row>
    <row r="2600" spans="1:2">
      <c r="A2600" s="538" t="s">
        <v>2911</v>
      </c>
      <c r="B2600" s="550">
        <v>47991</v>
      </c>
    </row>
    <row r="2601" spans="1:2">
      <c r="A2601" s="538" t="s">
        <v>2912</v>
      </c>
      <c r="B2601" s="550">
        <v>47992</v>
      </c>
    </row>
    <row r="2602" spans="1:2">
      <c r="A2602" s="538" t="s">
        <v>2913</v>
      </c>
      <c r="B2602" s="550">
        <v>47993</v>
      </c>
    </row>
    <row r="2603" spans="1:2">
      <c r="A2603" s="538" t="s">
        <v>2914</v>
      </c>
      <c r="B2603" s="550">
        <v>47994</v>
      </c>
    </row>
    <row r="2604" spans="1:2">
      <c r="A2604" s="538" t="s">
        <v>2915</v>
      </c>
      <c r="B2604" s="550">
        <v>47995</v>
      </c>
    </row>
    <row r="2605" spans="1:2">
      <c r="A2605" s="538" t="s">
        <v>2916</v>
      </c>
      <c r="B2605" s="550">
        <v>47996</v>
      </c>
    </row>
    <row r="2606" spans="1:2">
      <c r="A2606" s="538" t="s">
        <v>2917</v>
      </c>
      <c r="B2606" s="550">
        <v>47997</v>
      </c>
    </row>
    <row r="2607" spans="1:2">
      <c r="A2607" s="538" t="s">
        <v>2918</v>
      </c>
      <c r="B2607" s="550">
        <v>47998</v>
      </c>
    </row>
    <row r="2608" spans="1:2">
      <c r="A2608" s="538" t="s">
        <v>2919</v>
      </c>
      <c r="B2608" s="550">
        <v>47999</v>
      </c>
    </row>
    <row r="2609" spans="1:2">
      <c r="A2609" s="538" t="s">
        <v>2920</v>
      </c>
      <c r="B2609" s="550">
        <v>48000</v>
      </c>
    </row>
    <row r="2610" spans="1:2">
      <c r="A2610" s="538" t="s">
        <v>2921</v>
      </c>
      <c r="B2610" s="550">
        <v>48001</v>
      </c>
    </row>
    <row r="2611" spans="1:2">
      <c r="A2611" s="538" t="s">
        <v>2922</v>
      </c>
      <c r="B2611" s="550">
        <v>48002</v>
      </c>
    </row>
    <row r="2612" spans="1:2">
      <c r="A2612" s="538" t="s">
        <v>2923</v>
      </c>
      <c r="B2612" s="550">
        <v>48003</v>
      </c>
    </row>
    <row r="2613" spans="1:2">
      <c r="A2613" s="538" t="s">
        <v>2924</v>
      </c>
      <c r="B2613" s="550">
        <v>48004</v>
      </c>
    </row>
    <row r="2614" spans="1:2">
      <c r="A2614" s="538" t="s">
        <v>2925</v>
      </c>
      <c r="B2614" s="550">
        <v>48005</v>
      </c>
    </row>
    <row r="2615" spans="1:2">
      <c r="A2615" s="538" t="s">
        <v>2926</v>
      </c>
      <c r="B2615" s="550">
        <v>48006</v>
      </c>
    </row>
    <row r="2616" spans="1:2">
      <c r="A2616" s="538" t="s">
        <v>2927</v>
      </c>
      <c r="B2616" s="550">
        <v>48007</v>
      </c>
    </row>
    <row r="2617" spans="1:2">
      <c r="A2617" s="538" t="s">
        <v>2928</v>
      </c>
      <c r="B2617" s="550">
        <v>48008</v>
      </c>
    </row>
    <row r="2618" spans="1:2">
      <c r="A2618" s="538" t="s">
        <v>2929</v>
      </c>
      <c r="B2618" s="550">
        <v>48009</v>
      </c>
    </row>
    <row r="2619" spans="1:2">
      <c r="A2619" s="538" t="s">
        <v>2930</v>
      </c>
      <c r="B2619" s="550">
        <v>48010</v>
      </c>
    </row>
    <row r="2620" spans="1:2">
      <c r="A2620" s="538" t="s">
        <v>2931</v>
      </c>
      <c r="B2620" s="550">
        <v>48011</v>
      </c>
    </row>
    <row r="2621" spans="1:2">
      <c r="A2621" s="538" t="s">
        <v>2932</v>
      </c>
      <c r="B2621" s="550">
        <v>48012</v>
      </c>
    </row>
    <row r="2622" spans="1:2">
      <c r="A2622" s="538" t="s">
        <v>2933</v>
      </c>
      <c r="B2622" s="550">
        <v>48013</v>
      </c>
    </row>
    <row r="2623" spans="1:2">
      <c r="A2623" s="538" t="s">
        <v>2934</v>
      </c>
      <c r="B2623" s="550">
        <v>48014</v>
      </c>
    </row>
    <row r="2624" spans="1:2">
      <c r="A2624" s="538" t="s">
        <v>2935</v>
      </c>
      <c r="B2624" s="550">
        <v>48015</v>
      </c>
    </row>
    <row r="2625" spans="1:2">
      <c r="A2625" s="538" t="s">
        <v>2936</v>
      </c>
      <c r="B2625" s="550">
        <v>48016</v>
      </c>
    </row>
    <row r="2626" spans="1:2">
      <c r="A2626" s="538" t="s">
        <v>2937</v>
      </c>
      <c r="B2626" s="550">
        <v>48017</v>
      </c>
    </row>
    <row r="2627" spans="1:2">
      <c r="A2627" s="538" t="s">
        <v>2938</v>
      </c>
      <c r="B2627" s="550">
        <v>48018</v>
      </c>
    </row>
    <row r="2628" spans="1:2">
      <c r="A2628" s="538" t="s">
        <v>2939</v>
      </c>
      <c r="B2628" s="550">
        <v>48019</v>
      </c>
    </row>
    <row r="2629" spans="1:2">
      <c r="A2629" s="538" t="s">
        <v>2940</v>
      </c>
      <c r="B2629" s="550">
        <v>48020</v>
      </c>
    </row>
    <row r="2630" spans="1:2">
      <c r="A2630" s="538" t="s">
        <v>2941</v>
      </c>
      <c r="B2630" s="550">
        <v>48021</v>
      </c>
    </row>
    <row r="2631" spans="1:2">
      <c r="A2631" s="538" t="s">
        <v>2942</v>
      </c>
      <c r="B2631" s="550">
        <v>48022</v>
      </c>
    </row>
    <row r="2632" spans="1:2">
      <c r="A2632" s="538" t="s">
        <v>2943</v>
      </c>
      <c r="B2632" s="550">
        <v>48023</v>
      </c>
    </row>
    <row r="2633" spans="1:2">
      <c r="A2633" s="538" t="s">
        <v>2944</v>
      </c>
      <c r="B2633" s="550">
        <v>48024</v>
      </c>
    </row>
    <row r="2634" spans="1:2">
      <c r="A2634" s="538" t="s">
        <v>2945</v>
      </c>
      <c r="B2634" s="550">
        <v>48025</v>
      </c>
    </row>
    <row r="2635" spans="1:2">
      <c r="A2635" s="538" t="s">
        <v>2946</v>
      </c>
      <c r="B2635" s="550">
        <v>48026</v>
      </c>
    </row>
    <row r="2636" spans="1:2">
      <c r="A2636" s="538" t="s">
        <v>2947</v>
      </c>
      <c r="B2636" s="550">
        <v>48027</v>
      </c>
    </row>
    <row r="2637" spans="1:2">
      <c r="A2637" s="538" t="s">
        <v>2948</v>
      </c>
      <c r="B2637" s="550">
        <v>48028</v>
      </c>
    </row>
    <row r="2638" spans="1:2">
      <c r="A2638" s="538" t="s">
        <v>2949</v>
      </c>
      <c r="B2638" s="550">
        <v>48029</v>
      </c>
    </row>
    <row r="2639" spans="1:2">
      <c r="A2639" s="538" t="s">
        <v>2950</v>
      </c>
      <c r="B2639" s="550">
        <v>48030</v>
      </c>
    </row>
    <row r="2640" spans="1:2">
      <c r="A2640" s="538" t="s">
        <v>2951</v>
      </c>
      <c r="B2640" s="550">
        <v>48031</v>
      </c>
    </row>
    <row r="2641" spans="1:2">
      <c r="A2641" s="538" t="s">
        <v>2952</v>
      </c>
      <c r="B2641" s="550">
        <v>48032</v>
      </c>
    </row>
    <row r="2642" spans="1:2">
      <c r="A2642" s="538" t="s">
        <v>2953</v>
      </c>
      <c r="B2642" s="550">
        <v>48033</v>
      </c>
    </row>
    <row r="2643" spans="1:2">
      <c r="A2643" s="538" t="s">
        <v>2954</v>
      </c>
      <c r="B2643" s="550">
        <v>48034</v>
      </c>
    </row>
    <row r="2644" spans="1:2">
      <c r="A2644" s="538" t="s">
        <v>2955</v>
      </c>
      <c r="B2644" s="550">
        <v>48035</v>
      </c>
    </row>
    <row r="2645" spans="1:2">
      <c r="A2645" s="538" t="s">
        <v>2956</v>
      </c>
      <c r="B2645" s="550">
        <v>48036</v>
      </c>
    </row>
    <row r="2646" spans="1:2">
      <c r="A2646" s="538" t="s">
        <v>2957</v>
      </c>
      <c r="B2646" s="550">
        <v>48037</v>
      </c>
    </row>
    <row r="2647" spans="1:2">
      <c r="A2647" s="538" t="s">
        <v>2958</v>
      </c>
      <c r="B2647" s="550">
        <v>48038</v>
      </c>
    </row>
    <row r="2648" spans="1:2">
      <c r="A2648" s="538" t="s">
        <v>2959</v>
      </c>
      <c r="B2648" s="550">
        <v>48039</v>
      </c>
    </row>
    <row r="2649" spans="1:2">
      <c r="A2649" s="538" t="s">
        <v>2960</v>
      </c>
      <c r="B2649" s="550">
        <v>48040</v>
      </c>
    </row>
    <row r="2650" spans="1:2">
      <c r="A2650" s="538" t="s">
        <v>2961</v>
      </c>
      <c r="B2650" s="550">
        <v>48041</v>
      </c>
    </row>
    <row r="2651" spans="1:2">
      <c r="A2651" s="538" t="s">
        <v>2962</v>
      </c>
      <c r="B2651" s="550">
        <v>48042</v>
      </c>
    </row>
    <row r="2652" spans="1:2">
      <c r="A2652" s="538" t="s">
        <v>2963</v>
      </c>
      <c r="B2652" s="550">
        <v>48043</v>
      </c>
    </row>
    <row r="2653" spans="1:2">
      <c r="A2653" s="538" t="s">
        <v>2964</v>
      </c>
      <c r="B2653" s="550">
        <v>48044</v>
      </c>
    </row>
    <row r="2654" spans="1:2">
      <c r="A2654" s="538" t="s">
        <v>2965</v>
      </c>
      <c r="B2654" s="550">
        <v>48045</v>
      </c>
    </row>
    <row r="2655" spans="1:2">
      <c r="A2655" s="538" t="s">
        <v>2966</v>
      </c>
      <c r="B2655" s="550">
        <v>48046</v>
      </c>
    </row>
    <row r="2656" spans="1:2">
      <c r="A2656" s="538" t="s">
        <v>2967</v>
      </c>
      <c r="B2656" s="550">
        <v>48047</v>
      </c>
    </row>
    <row r="2657" spans="1:2">
      <c r="A2657" s="538" t="s">
        <v>2968</v>
      </c>
      <c r="B2657" s="550">
        <v>48048</v>
      </c>
    </row>
    <row r="2658" spans="1:2">
      <c r="A2658" s="538" t="s">
        <v>2969</v>
      </c>
      <c r="B2658" s="550">
        <v>48049</v>
      </c>
    </row>
    <row r="2659" spans="1:2">
      <c r="A2659" s="538" t="s">
        <v>2970</v>
      </c>
      <c r="B2659" s="550">
        <v>48050</v>
      </c>
    </row>
    <row r="2660" spans="1:2">
      <c r="A2660" s="538" t="s">
        <v>2971</v>
      </c>
      <c r="B2660" s="550">
        <v>48051</v>
      </c>
    </row>
    <row r="2661" spans="1:2">
      <c r="A2661" s="538" t="s">
        <v>2972</v>
      </c>
      <c r="B2661" s="550">
        <v>48052</v>
      </c>
    </row>
    <row r="2662" spans="1:2">
      <c r="A2662" s="538" t="s">
        <v>2973</v>
      </c>
      <c r="B2662" s="550">
        <v>48053</v>
      </c>
    </row>
    <row r="2663" spans="1:2">
      <c r="A2663" s="538" t="s">
        <v>2974</v>
      </c>
      <c r="B2663" s="550">
        <v>48054</v>
      </c>
    </row>
    <row r="2664" spans="1:2">
      <c r="A2664" s="538" t="s">
        <v>2975</v>
      </c>
      <c r="B2664" s="550">
        <v>48055</v>
      </c>
    </row>
    <row r="2665" spans="1:2">
      <c r="A2665" s="538" t="s">
        <v>2976</v>
      </c>
      <c r="B2665" s="550">
        <v>48056</v>
      </c>
    </row>
    <row r="2666" spans="1:2">
      <c r="A2666" s="538" t="s">
        <v>2977</v>
      </c>
      <c r="B2666" s="550">
        <v>48057</v>
      </c>
    </row>
    <row r="2667" spans="1:2">
      <c r="A2667" s="538" t="s">
        <v>2978</v>
      </c>
      <c r="B2667" s="550">
        <v>48058</v>
      </c>
    </row>
    <row r="2668" spans="1:2">
      <c r="A2668" s="538" t="s">
        <v>2979</v>
      </c>
      <c r="B2668" s="550">
        <v>48059</v>
      </c>
    </row>
    <row r="2669" spans="1:2">
      <c r="A2669" s="538" t="s">
        <v>2980</v>
      </c>
      <c r="B2669" s="550">
        <v>48060</v>
      </c>
    </row>
    <row r="2670" spans="1:2">
      <c r="A2670" s="538" t="s">
        <v>2981</v>
      </c>
      <c r="B2670" s="550">
        <v>48061</v>
      </c>
    </row>
    <row r="2671" spans="1:2">
      <c r="A2671" s="538" t="s">
        <v>2982</v>
      </c>
      <c r="B2671" s="550">
        <v>48062</v>
      </c>
    </row>
    <row r="2672" spans="1:2">
      <c r="A2672" s="538" t="s">
        <v>2983</v>
      </c>
      <c r="B2672" s="550">
        <v>48063</v>
      </c>
    </row>
    <row r="2673" spans="1:2">
      <c r="A2673" s="538" t="s">
        <v>2984</v>
      </c>
      <c r="B2673" s="550">
        <v>48064</v>
      </c>
    </row>
    <row r="2674" spans="1:2">
      <c r="A2674" s="538" t="s">
        <v>2985</v>
      </c>
      <c r="B2674" s="550">
        <v>48065</v>
      </c>
    </row>
    <row r="2675" spans="1:2">
      <c r="A2675" s="538" t="s">
        <v>2986</v>
      </c>
      <c r="B2675" s="550">
        <v>48066</v>
      </c>
    </row>
    <row r="2676" spans="1:2">
      <c r="A2676" s="538" t="s">
        <v>2987</v>
      </c>
      <c r="B2676" s="550">
        <v>48067</v>
      </c>
    </row>
    <row r="2677" spans="1:2">
      <c r="A2677" s="538" t="s">
        <v>2988</v>
      </c>
      <c r="B2677" s="550">
        <v>48068</v>
      </c>
    </row>
    <row r="2678" spans="1:2">
      <c r="A2678" s="538" t="s">
        <v>2989</v>
      </c>
      <c r="B2678" s="550">
        <v>48069</v>
      </c>
    </row>
    <row r="2679" spans="1:2">
      <c r="A2679" s="538" t="s">
        <v>2990</v>
      </c>
      <c r="B2679" s="550">
        <v>48070</v>
      </c>
    </row>
    <row r="2680" spans="1:2">
      <c r="A2680" s="538" t="s">
        <v>2991</v>
      </c>
      <c r="B2680" s="550">
        <v>48071</v>
      </c>
    </row>
    <row r="2681" spans="1:2">
      <c r="A2681" s="538" t="s">
        <v>2992</v>
      </c>
      <c r="B2681" s="550">
        <v>48072</v>
      </c>
    </row>
    <row r="2682" spans="1:2">
      <c r="A2682" s="538" t="s">
        <v>2993</v>
      </c>
      <c r="B2682" s="550">
        <v>48073</v>
      </c>
    </row>
    <row r="2683" spans="1:2">
      <c r="A2683" s="538" t="s">
        <v>2994</v>
      </c>
      <c r="B2683" s="550">
        <v>48074</v>
      </c>
    </row>
    <row r="2684" spans="1:2">
      <c r="A2684" s="538" t="s">
        <v>2995</v>
      </c>
      <c r="B2684" s="550">
        <v>48075</v>
      </c>
    </row>
    <row r="2685" spans="1:2">
      <c r="A2685" s="538" t="s">
        <v>2996</v>
      </c>
      <c r="B2685" s="550">
        <v>48076</v>
      </c>
    </row>
    <row r="2686" spans="1:2">
      <c r="A2686" s="538" t="s">
        <v>2997</v>
      </c>
      <c r="B2686" s="550">
        <v>48077</v>
      </c>
    </row>
    <row r="2687" spans="1:2">
      <c r="A2687" s="538" t="s">
        <v>2998</v>
      </c>
      <c r="B2687" s="550">
        <v>48078</v>
      </c>
    </row>
    <row r="2688" spans="1:2">
      <c r="A2688" s="538" t="s">
        <v>2999</v>
      </c>
      <c r="B2688" s="550">
        <v>48079</v>
      </c>
    </row>
    <row r="2689" spans="1:2">
      <c r="A2689" s="538" t="s">
        <v>3000</v>
      </c>
      <c r="B2689" s="550">
        <v>48080</v>
      </c>
    </row>
    <row r="2690" spans="1:2">
      <c r="A2690" s="538" t="s">
        <v>3001</v>
      </c>
      <c r="B2690" s="550">
        <v>48081</v>
      </c>
    </row>
    <row r="2691" spans="1:2">
      <c r="A2691" s="538" t="s">
        <v>3002</v>
      </c>
      <c r="B2691" s="550">
        <v>48082</v>
      </c>
    </row>
    <row r="2692" spans="1:2">
      <c r="A2692" s="538" t="s">
        <v>3003</v>
      </c>
      <c r="B2692" s="550">
        <v>48083</v>
      </c>
    </row>
    <row r="2693" spans="1:2">
      <c r="A2693" s="538" t="s">
        <v>3004</v>
      </c>
      <c r="B2693" s="550">
        <v>48084</v>
      </c>
    </row>
    <row r="2694" spans="1:2">
      <c r="A2694" s="538" t="s">
        <v>3005</v>
      </c>
      <c r="B2694" s="550">
        <v>48085</v>
      </c>
    </row>
    <row r="2695" spans="1:2">
      <c r="A2695" s="538" t="s">
        <v>3006</v>
      </c>
      <c r="B2695" s="550">
        <v>48086</v>
      </c>
    </row>
    <row r="2696" spans="1:2">
      <c r="A2696" s="538" t="s">
        <v>3007</v>
      </c>
      <c r="B2696" s="550">
        <v>48087</v>
      </c>
    </row>
    <row r="2697" spans="1:2">
      <c r="A2697" s="538" t="s">
        <v>3008</v>
      </c>
      <c r="B2697" s="550">
        <v>48088</v>
      </c>
    </row>
    <row r="2698" spans="1:2">
      <c r="A2698" s="538" t="s">
        <v>3009</v>
      </c>
      <c r="B2698" s="550">
        <v>48089</v>
      </c>
    </row>
    <row r="2699" spans="1:2">
      <c r="A2699" s="538" t="s">
        <v>3010</v>
      </c>
      <c r="B2699" s="550">
        <v>48090</v>
      </c>
    </row>
    <row r="2700" spans="1:2">
      <c r="A2700" s="538" t="s">
        <v>3011</v>
      </c>
      <c r="B2700" s="550">
        <v>48091</v>
      </c>
    </row>
    <row r="2701" spans="1:2">
      <c r="A2701" s="538" t="s">
        <v>3012</v>
      </c>
      <c r="B2701" s="550">
        <v>48092</v>
      </c>
    </row>
    <row r="2702" spans="1:2">
      <c r="A2702" s="538" t="s">
        <v>3013</v>
      </c>
      <c r="B2702" s="550">
        <v>48093</v>
      </c>
    </row>
    <row r="2703" spans="1:2">
      <c r="A2703" s="538" t="s">
        <v>3014</v>
      </c>
      <c r="B2703" s="550">
        <v>48094</v>
      </c>
    </row>
    <row r="2704" spans="1:2">
      <c r="A2704" s="538" t="s">
        <v>3015</v>
      </c>
      <c r="B2704" s="550">
        <v>48095</v>
      </c>
    </row>
    <row r="2705" spans="1:2">
      <c r="A2705" s="538" t="s">
        <v>3016</v>
      </c>
      <c r="B2705" s="550">
        <v>48096</v>
      </c>
    </row>
    <row r="2706" spans="1:2">
      <c r="A2706" s="538" t="s">
        <v>3017</v>
      </c>
      <c r="B2706" s="550">
        <v>48097</v>
      </c>
    </row>
    <row r="2707" spans="1:2">
      <c r="A2707" s="538" t="s">
        <v>3018</v>
      </c>
      <c r="B2707" s="550">
        <v>48098</v>
      </c>
    </row>
    <row r="2708" spans="1:2">
      <c r="A2708" s="538" t="s">
        <v>3019</v>
      </c>
      <c r="B2708" s="550">
        <v>48099</v>
      </c>
    </row>
    <row r="2709" spans="1:2">
      <c r="A2709" s="538" t="s">
        <v>3020</v>
      </c>
      <c r="B2709" s="550">
        <v>48100</v>
      </c>
    </row>
    <row r="2710" spans="1:2">
      <c r="A2710" s="538" t="s">
        <v>3021</v>
      </c>
      <c r="B2710" s="550">
        <v>48101</v>
      </c>
    </row>
    <row r="2711" spans="1:2">
      <c r="A2711" s="538" t="s">
        <v>3022</v>
      </c>
      <c r="B2711" s="550">
        <v>48102</v>
      </c>
    </row>
    <row r="2712" spans="1:2">
      <c r="A2712" s="538" t="s">
        <v>3023</v>
      </c>
      <c r="B2712" s="550">
        <v>48103</v>
      </c>
    </row>
    <row r="2713" spans="1:2">
      <c r="A2713" s="538" t="s">
        <v>3024</v>
      </c>
      <c r="B2713" s="550">
        <v>48104</v>
      </c>
    </row>
    <row r="2714" spans="1:2">
      <c r="A2714" s="538" t="s">
        <v>3025</v>
      </c>
      <c r="B2714" s="550">
        <v>48105</v>
      </c>
    </row>
    <row r="2715" spans="1:2">
      <c r="A2715" s="538" t="s">
        <v>3026</v>
      </c>
      <c r="B2715" s="550">
        <v>48106</v>
      </c>
    </row>
    <row r="2716" spans="1:2">
      <c r="A2716" s="538" t="s">
        <v>3027</v>
      </c>
      <c r="B2716" s="550">
        <v>48107</v>
      </c>
    </row>
    <row r="2717" spans="1:2">
      <c r="A2717" s="538" t="s">
        <v>3028</v>
      </c>
      <c r="B2717" s="550">
        <v>48108</v>
      </c>
    </row>
    <row r="2718" spans="1:2">
      <c r="A2718" s="538" t="s">
        <v>3029</v>
      </c>
      <c r="B2718" s="550">
        <v>48109</v>
      </c>
    </row>
    <row r="2719" spans="1:2">
      <c r="A2719" s="538" t="s">
        <v>3030</v>
      </c>
      <c r="B2719" s="550">
        <v>48110</v>
      </c>
    </row>
    <row r="2720" spans="1:2">
      <c r="A2720" s="538" t="s">
        <v>3031</v>
      </c>
      <c r="B2720" s="550">
        <v>48111</v>
      </c>
    </row>
    <row r="2721" spans="1:2">
      <c r="A2721" s="538" t="s">
        <v>3032</v>
      </c>
      <c r="B2721" s="550">
        <v>48112</v>
      </c>
    </row>
    <row r="2722" spans="1:2">
      <c r="A2722" s="538" t="s">
        <v>3033</v>
      </c>
      <c r="B2722" s="550">
        <v>48113</v>
      </c>
    </row>
    <row r="2723" spans="1:2">
      <c r="A2723" s="538" t="s">
        <v>3034</v>
      </c>
      <c r="B2723" s="550">
        <v>48114</v>
      </c>
    </row>
    <row r="2724" spans="1:2">
      <c r="A2724" s="538" t="s">
        <v>3035</v>
      </c>
      <c r="B2724" s="550">
        <v>48115</v>
      </c>
    </row>
    <row r="2725" spans="1:2">
      <c r="A2725" s="538" t="s">
        <v>3036</v>
      </c>
      <c r="B2725" s="550">
        <v>48116</v>
      </c>
    </row>
    <row r="2726" spans="1:2">
      <c r="A2726" s="538" t="s">
        <v>3037</v>
      </c>
      <c r="B2726" s="550">
        <v>48117</v>
      </c>
    </row>
    <row r="2727" spans="1:2">
      <c r="A2727" s="538" t="s">
        <v>3038</v>
      </c>
      <c r="B2727" s="550">
        <v>48118</v>
      </c>
    </row>
    <row r="2728" spans="1:2">
      <c r="A2728" s="538" t="s">
        <v>3039</v>
      </c>
      <c r="B2728" s="550">
        <v>48119</v>
      </c>
    </row>
    <row r="2729" spans="1:2">
      <c r="A2729" s="538" t="s">
        <v>3040</v>
      </c>
      <c r="B2729" s="550">
        <v>48120</v>
      </c>
    </row>
    <row r="2730" spans="1:2">
      <c r="A2730" s="538" t="s">
        <v>3041</v>
      </c>
      <c r="B2730" s="550">
        <v>48121</v>
      </c>
    </row>
    <row r="2731" spans="1:2">
      <c r="A2731" s="538" t="s">
        <v>3042</v>
      </c>
      <c r="B2731" s="550">
        <v>48122</v>
      </c>
    </row>
    <row r="2732" spans="1:2">
      <c r="A2732" s="538" t="s">
        <v>3043</v>
      </c>
      <c r="B2732" s="550">
        <v>48123</v>
      </c>
    </row>
    <row r="2733" spans="1:2">
      <c r="A2733" s="538" t="s">
        <v>3044</v>
      </c>
      <c r="B2733" s="550">
        <v>48124</v>
      </c>
    </row>
    <row r="2734" spans="1:2">
      <c r="A2734" s="538" t="s">
        <v>3045</v>
      </c>
      <c r="B2734" s="550">
        <v>48125</v>
      </c>
    </row>
    <row r="2735" spans="1:2">
      <c r="A2735" s="538" t="s">
        <v>3046</v>
      </c>
      <c r="B2735" s="550">
        <v>48126</v>
      </c>
    </row>
    <row r="2736" spans="1:2">
      <c r="A2736" s="538" t="s">
        <v>3047</v>
      </c>
      <c r="B2736" s="550">
        <v>48127</v>
      </c>
    </row>
    <row r="2737" spans="1:2">
      <c r="A2737" s="538" t="s">
        <v>3048</v>
      </c>
      <c r="B2737" s="550">
        <v>48128</v>
      </c>
    </row>
    <row r="2738" spans="1:2">
      <c r="A2738" s="538" t="s">
        <v>3049</v>
      </c>
      <c r="B2738" s="550">
        <v>48129</v>
      </c>
    </row>
    <row r="2739" spans="1:2">
      <c r="A2739" s="538" t="s">
        <v>3050</v>
      </c>
      <c r="B2739" s="550">
        <v>48130</v>
      </c>
    </row>
    <row r="2740" spans="1:2">
      <c r="A2740" s="538" t="s">
        <v>3051</v>
      </c>
      <c r="B2740" s="550">
        <v>48131</v>
      </c>
    </row>
    <row r="2741" spans="1:2">
      <c r="A2741" s="538" t="s">
        <v>3052</v>
      </c>
      <c r="B2741" s="550">
        <v>48132</v>
      </c>
    </row>
    <row r="2742" spans="1:2">
      <c r="A2742" s="538" t="s">
        <v>3053</v>
      </c>
      <c r="B2742" s="550">
        <v>48133</v>
      </c>
    </row>
    <row r="2743" spans="1:2">
      <c r="A2743" s="538" t="s">
        <v>3054</v>
      </c>
      <c r="B2743" s="550">
        <v>48134</v>
      </c>
    </row>
    <row r="2744" spans="1:2">
      <c r="A2744" s="538" t="s">
        <v>3055</v>
      </c>
      <c r="B2744" s="550">
        <v>48135</v>
      </c>
    </row>
    <row r="2745" spans="1:2">
      <c r="A2745" s="538" t="s">
        <v>3056</v>
      </c>
      <c r="B2745" s="550">
        <v>48136</v>
      </c>
    </row>
    <row r="2746" spans="1:2">
      <c r="A2746" s="538" t="s">
        <v>3057</v>
      </c>
      <c r="B2746" s="550">
        <v>48137</v>
      </c>
    </row>
    <row r="2747" spans="1:2">
      <c r="A2747" s="538" t="s">
        <v>3058</v>
      </c>
      <c r="B2747" s="550">
        <v>48138</v>
      </c>
    </row>
    <row r="2748" spans="1:2">
      <c r="A2748" s="538" t="s">
        <v>3059</v>
      </c>
      <c r="B2748" s="550">
        <v>48139</v>
      </c>
    </row>
    <row r="2749" spans="1:2">
      <c r="A2749" s="538" t="s">
        <v>3060</v>
      </c>
      <c r="B2749" s="550">
        <v>48140</v>
      </c>
    </row>
    <row r="2750" spans="1:2">
      <c r="A2750" s="538" t="s">
        <v>3061</v>
      </c>
      <c r="B2750" s="550">
        <v>48141</v>
      </c>
    </row>
    <row r="2751" spans="1:2">
      <c r="A2751" s="538" t="s">
        <v>3062</v>
      </c>
      <c r="B2751" s="550">
        <v>48142</v>
      </c>
    </row>
    <row r="2752" spans="1:2">
      <c r="A2752" s="538" t="s">
        <v>3063</v>
      </c>
      <c r="B2752" s="550">
        <v>48143</v>
      </c>
    </row>
    <row r="2753" spans="1:2">
      <c r="A2753" s="538" t="s">
        <v>3064</v>
      </c>
      <c r="B2753" s="550">
        <v>48144</v>
      </c>
    </row>
    <row r="2754" spans="1:2">
      <c r="A2754" s="538" t="s">
        <v>3065</v>
      </c>
      <c r="B2754" s="550">
        <v>48145</v>
      </c>
    </row>
    <row r="2755" spans="1:2">
      <c r="A2755" s="538" t="s">
        <v>3066</v>
      </c>
      <c r="B2755" s="550">
        <v>48146</v>
      </c>
    </row>
    <row r="2756" spans="1:2">
      <c r="A2756" s="538" t="s">
        <v>3067</v>
      </c>
      <c r="B2756" s="550">
        <v>48147</v>
      </c>
    </row>
    <row r="2757" spans="1:2">
      <c r="A2757" s="538" t="s">
        <v>3068</v>
      </c>
      <c r="B2757" s="550">
        <v>48148</v>
      </c>
    </row>
    <row r="2758" spans="1:2">
      <c r="A2758" s="538" t="s">
        <v>3069</v>
      </c>
      <c r="B2758" s="550">
        <v>48149</v>
      </c>
    </row>
    <row r="2759" spans="1:2">
      <c r="A2759" s="538" t="s">
        <v>3070</v>
      </c>
      <c r="B2759" s="550">
        <v>48150</v>
      </c>
    </row>
    <row r="2760" spans="1:2">
      <c r="A2760" s="538" t="s">
        <v>3071</v>
      </c>
      <c r="B2760" s="550">
        <v>48151</v>
      </c>
    </row>
    <row r="2761" spans="1:2">
      <c r="A2761" s="538" t="s">
        <v>3072</v>
      </c>
      <c r="B2761" s="550">
        <v>48152</v>
      </c>
    </row>
    <row r="2762" spans="1:2">
      <c r="A2762" s="538" t="s">
        <v>3073</v>
      </c>
      <c r="B2762" s="550">
        <v>48153</v>
      </c>
    </row>
    <row r="2763" spans="1:2">
      <c r="A2763" s="538" t="s">
        <v>3074</v>
      </c>
      <c r="B2763" s="550">
        <v>48154</v>
      </c>
    </row>
    <row r="2764" spans="1:2">
      <c r="A2764" s="538" t="s">
        <v>3075</v>
      </c>
      <c r="B2764" s="550">
        <v>48155</v>
      </c>
    </row>
    <row r="2765" spans="1:2">
      <c r="A2765" s="538" t="s">
        <v>3076</v>
      </c>
      <c r="B2765" s="550">
        <v>48156</v>
      </c>
    </row>
    <row r="2766" spans="1:2">
      <c r="A2766" s="538" t="s">
        <v>3077</v>
      </c>
      <c r="B2766" s="550">
        <v>48157</v>
      </c>
    </row>
    <row r="2767" spans="1:2">
      <c r="A2767" s="538" t="s">
        <v>3078</v>
      </c>
      <c r="B2767" s="550">
        <v>48158</v>
      </c>
    </row>
    <row r="2768" spans="1:2">
      <c r="A2768" s="538" t="s">
        <v>3079</v>
      </c>
      <c r="B2768" s="550">
        <v>48159</v>
      </c>
    </row>
    <row r="2769" spans="1:2">
      <c r="A2769" s="538" t="s">
        <v>3080</v>
      </c>
      <c r="B2769" s="550">
        <v>48160</v>
      </c>
    </row>
    <row r="2770" spans="1:2">
      <c r="A2770" s="538" t="s">
        <v>3081</v>
      </c>
      <c r="B2770" s="550">
        <v>48161</v>
      </c>
    </row>
    <row r="2771" spans="1:2">
      <c r="A2771" s="538" t="s">
        <v>3082</v>
      </c>
      <c r="B2771" s="550">
        <v>48162</v>
      </c>
    </row>
    <row r="2772" spans="1:2">
      <c r="A2772" s="538" t="s">
        <v>3083</v>
      </c>
      <c r="B2772" s="550">
        <v>48163</v>
      </c>
    </row>
    <row r="2773" spans="1:2">
      <c r="A2773" s="538" t="s">
        <v>3084</v>
      </c>
      <c r="B2773" s="550">
        <v>48164</v>
      </c>
    </row>
    <row r="2774" spans="1:2">
      <c r="A2774" s="538" t="s">
        <v>3085</v>
      </c>
      <c r="B2774" s="550">
        <v>48165</v>
      </c>
    </row>
    <row r="2775" spans="1:2">
      <c r="A2775" s="538" t="s">
        <v>3086</v>
      </c>
      <c r="B2775" s="550">
        <v>48166</v>
      </c>
    </row>
    <row r="2776" spans="1:2">
      <c r="A2776" s="538" t="s">
        <v>3087</v>
      </c>
      <c r="B2776" s="550">
        <v>48167</v>
      </c>
    </row>
    <row r="2777" spans="1:2">
      <c r="A2777" s="538" t="s">
        <v>3088</v>
      </c>
      <c r="B2777" s="550">
        <v>48168</v>
      </c>
    </row>
    <row r="2778" spans="1:2">
      <c r="A2778" s="538" t="s">
        <v>3089</v>
      </c>
      <c r="B2778" s="550">
        <v>48169</v>
      </c>
    </row>
    <row r="2779" spans="1:2">
      <c r="A2779" s="538" t="s">
        <v>3090</v>
      </c>
      <c r="B2779" s="550">
        <v>48170</v>
      </c>
    </row>
    <row r="2780" spans="1:2">
      <c r="A2780" s="538" t="s">
        <v>3091</v>
      </c>
      <c r="B2780" s="550">
        <v>48171</v>
      </c>
    </row>
    <row r="2781" spans="1:2">
      <c r="A2781" s="538" t="s">
        <v>3092</v>
      </c>
      <c r="B2781" s="550">
        <v>48172</v>
      </c>
    </row>
    <row r="2782" spans="1:2">
      <c r="A2782" s="538" t="s">
        <v>3093</v>
      </c>
      <c r="B2782" s="550">
        <v>48173</v>
      </c>
    </row>
    <row r="2783" spans="1:2">
      <c r="A2783" s="538" t="s">
        <v>3094</v>
      </c>
      <c r="B2783" s="550">
        <v>48174</v>
      </c>
    </row>
    <row r="2784" spans="1:2">
      <c r="A2784" s="538" t="s">
        <v>3095</v>
      </c>
      <c r="B2784" s="550">
        <v>48175</v>
      </c>
    </row>
    <row r="2785" spans="1:2">
      <c r="A2785" s="538" t="s">
        <v>3096</v>
      </c>
      <c r="B2785" s="550">
        <v>48176</v>
      </c>
    </row>
    <row r="2786" spans="1:2">
      <c r="A2786" s="538" t="s">
        <v>3097</v>
      </c>
      <c r="B2786" s="550">
        <v>48177</v>
      </c>
    </row>
    <row r="2787" spans="1:2">
      <c r="A2787" s="538" t="s">
        <v>3098</v>
      </c>
      <c r="B2787" s="550">
        <v>48178</v>
      </c>
    </row>
    <row r="2788" spans="1:2">
      <c r="A2788" s="538" t="s">
        <v>3099</v>
      </c>
      <c r="B2788" s="550">
        <v>48179</v>
      </c>
    </row>
    <row r="2789" spans="1:2">
      <c r="A2789" s="538" t="s">
        <v>3100</v>
      </c>
      <c r="B2789" s="550">
        <v>48180</v>
      </c>
    </row>
    <row r="2790" spans="1:2">
      <c r="A2790" s="538" t="s">
        <v>3101</v>
      </c>
      <c r="B2790" s="550">
        <v>48181</v>
      </c>
    </row>
    <row r="2791" spans="1:2">
      <c r="A2791" s="538" t="s">
        <v>3102</v>
      </c>
      <c r="B2791" s="550">
        <v>48182</v>
      </c>
    </row>
    <row r="2792" spans="1:2">
      <c r="A2792" s="538" t="s">
        <v>3103</v>
      </c>
      <c r="B2792" s="550">
        <v>48183</v>
      </c>
    </row>
    <row r="2793" spans="1:2">
      <c r="A2793" s="538" t="s">
        <v>3104</v>
      </c>
      <c r="B2793" s="550">
        <v>48184</v>
      </c>
    </row>
    <row r="2794" spans="1:2">
      <c r="A2794" s="538" t="s">
        <v>3105</v>
      </c>
      <c r="B2794" s="550">
        <v>48185</v>
      </c>
    </row>
    <row r="2795" spans="1:2">
      <c r="A2795" s="538" t="s">
        <v>3106</v>
      </c>
      <c r="B2795" s="550">
        <v>48186</v>
      </c>
    </row>
    <row r="2796" spans="1:2">
      <c r="A2796" s="538" t="s">
        <v>3107</v>
      </c>
      <c r="B2796" s="550">
        <v>48187</v>
      </c>
    </row>
    <row r="2797" spans="1:2">
      <c r="A2797" s="538" t="s">
        <v>3108</v>
      </c>
      <c r="B2797" s="550">
        <v>48188</v>
      </c>
    </row>
    <row r="2798" spans="1:2">
      <c r="A2798" s="538" t="s">
        <v>3109</v>
      </c>
      <c r="B2798" s="550">
        <v>48189</v>
      </c>
    </row>
    <row r="2799" spans="1:2">
      <c r="A2799" s="538" t="s">
        <v>3110</v>
      </c>
      <c r="B2799" s="550">
        <v>48190</v>
      </c>
    </row>
    <row r="2800" spans="1:2">
      <c r="A2800" s="538" t="s">
        <v>3111</v>
      </c>
      <c r="B2800" s="550">
        <v>48191</v>
      </c>
    </row>
    <row r="2801" spans="1:2">
      <c r="A2801" s="538" t="s">
        <v>3112</v>
      </c>
      <c r="B2801" s="550">
        <v>48192</v>
      </c>
    </row>
    <row r="2802" spans="1:2">
      <c r="A2802" s="538" t="s">
        <v>3113</v>
      </c>
      <c r="B2802" s="550">
        <v>48193</v>
      </c>
    </row>
    <row r="2803" spans="1:2">
      <c r="A2803" s="538" t="s">
        <v>3114</v>
      </c>
      <c r="B2803" s="550">
        <v>48194</v>
      </c>
    </row>
    <row r="2804" spans="1:2">
      <c r="A2804" s="538" t="s">
        <v>3115</v>
      </c>
      <c r="B2804" s="550">
        <v>48195</v>
      </c>
    </row>
    <row r="2805" spans="1:2">
      <c r="A2805" s="538" t="s">
        <v>3116</v>
      </c>
      <c r="B2805" s="550">
        <v>48196</v>
      </c>
    </row>
    <row r="2806" spans="1:2">
      <c r="A2806" s="538" t="s">
        <v>3117</v>
      </c>
      <c r="B2806" s="550">
        <v>48197</v>
      </c>
    </row>
    <row r="2807" spans="1:2">
      <c r="A2807" s="538" t="s">
        <v>3118</v>
      </c>
      <c r="B2807" s="550">
        <v>48198</v>
      </c>
    </row>
    <row r="2808" spans="1:2">
      <c r="A2808" s="538" t="s">
        <v>3119</v>
      </c>
      <c r="B2808" s="550">
        <v>48199</v>
      </c>
    </row>
    <row r="2809" spans="1:2">
      <c r="A2809" s="538" t="s">
        <v>3120</v>
      </c>
      <c r="B2809" s="550">
        <v>48200</v>
      </c>
    </row>
    <row r="2810" spans="1:2">
      <c r="A2810" s="538" t="s">
        <v>3121</v>
      </c>
      <c r="B2810" s="550">
        <v>48201</v>
      </c>
    </row>
    <row r="2811" spans="1:2">
      <c r="A2811" s="538" t="s">
        <v>3122</v>
      </c>
      <c r="B2811" s="550">
        <v>48202</v>
      </c>
    </row>
    <row r="2812" spans="1:2">
      <c r="A2812" s="538" t="s">
        <v>3123</v>
      </c>
      <c r="B2812" s="550">
        <v>48203</v>
      </c>
    </row>
    <row r="2813" spans="1:2">
      <c r="A2813" s="538" t="s">
        <v>3124</v>
      </c>
      <c r="B2813" s="550">
        <v>48204</v>
      </c>
    </row>
    <row r="2814" spans="1:2">
      <c r="A2814" s="538" t="s">
        <v>3125</v>
      </c>
      <c r="B2814" s="550">
        <v>48205</v>
      </c>
    </row>
    <row r="2815" spans="1:2">
      <c r="A2815" s="538" t="s">
        <v>3126</v>
      </c>
      <c r="B2815" s="550">
        <v>48206</v>
      </c>
    </row>
    <row r="2816" spans="1:2">
      <c r="A2816" s="538" t="s">
        <v>3127</v>
      </c>
      <c r="B2816" s="550">
        <v>48207</v>
      </c>
    </row>
    <row r="2817" spans="1:2">
      <c r="A2817" s="538" t="s">
        <v>3128</v>
      </c>
      <c r="B2817" s="550">
        <v>48208</v>
      </c>
    </row>
    <row r="2818" spans="1:2">
      <c r="A2818" s="538" t="s">
        <v>3129</v>
      </c>
      <c r="B2818" s="550">
        <v>48209</v>
      </c>
    </row>
    <row r="2819" spans="1:2">
      <c r="A2819" s="538" t="s">
        <v>3130</v>
      </c>
      <c r="B2819" s="550">
        <v>48210</v>
      </c>
    </row>
    <row r="2820" spans="1:2">
      <c r="A2820" s="538" t="s">
        <v>3131</v>
      </c>
      <c r="B2820" s="550">
        <v>48211</v>
      </c>
    </row>
    <row r="2821" spans="1:2">
      <c r="A2821" s="538" t="s">
        <v>3132</v>
      </c>
      <c r="B2821" s="550">
        <v>48212</v>
      </c>
    </row>
    <row r="2822" spans="1:2">
      <c r="A2822" s="538" t="s">
        <v>3133</v>
      </c>
      <c r="B2822" s="550">
        <v>48213</v>
      </c>
    </row>
    <row r="2823" spans="1:2">
      <c r="A2823" s="538" t="s">
        <v>3134</v>
      </c>
      <c r="B2823" s="550">
        <v>48214</v>
      </c>
    </row>
    <row r="2824" spans="1:2">
      <c r="A2824" s="538" t="s">
        <v>3135</v>
      </c>
      <c r="B2824" s="550">
        <v>48215</v>
      </c>
    </row>
    <row r="2825" spans="1:2">
      <c r="A2825" s="538" t="s">
        <v>3136</v>
      </c>
      <c r="B2825" s="550">
        <v>48216</v>
      </c>
    </row>
    <row r="2826" spans="1:2">
      <c r="A2826" s="538" t="s">
        <v>3137</v>
      </c>
      <c r="B2826" s="550">
        <v>48217</v>
      </c>
    </row>
    <row r="2827" spans="1:2">
      <c r="A2827" s="538" t="s">
        <v>3138</v>
      </c>
      <c r="B2827" s="550">
        <v>48218</v>
      </c>
    </row>
    <row r="2828" spans="1:2">
      <c r="A2828" s="538" t="s">
        <v>3139</v>
      </c>
      <c r="B2828" s="550">
        <v>48219</v>
      </c>
    </row>
    <row r="2829" spans="1:2">
      <c r="A2829" s="538" t="s">
        <v>3140</v>
      </c>
      <c r="B2829" s="550">
        <v>48220</v>
      </c>
    </row>
    <row r="2830" spans="1:2">
      <c r="A2830" s="538" t="s">
        <v>3141</v>
      </c>
      <c r="B2830" s="550">
        <v>48221</v>
      </c>
    </row>
    <row r="2831" spans="1:2">
      <c r="A2831" s="538" t="s">
        <v>3142</v>
      </c>
      <c r="B2831" s="550">
        <v>48222</v>
      </c>
    </row>
    <row r="2832" spans="1:2">
      <c r="A2832" s="538" t="s">
        <v>3143</v>
      </c>
      <c r="B2832" s="550">
        <v>48223</v>
      </c>
    </row>
    <row r="2833" spans="1:2">
      <c r="A2833" s="538" t="s">
        <v>3144</v>
      </c>
      <c r="B2833" s="550">
        <v>48224</v>
      </c>
    </row>
    <row r="2834" spans="1:2">
      <c r="A2834" s="538" t="s">
        <v>3145</v>
      </c>
      <c r="B2834" s="550">
        <v>48225</v>
      </c>
    </row>
    <row r="2835" spans="1:2">
      <c r="A2835" s="538" t="s">
        <v>3146</v>
      </c>
      <c r="B2835" s="550">
        <v>48226</v>
      </c>
    </row>
    <row r="2836" spans="1:2">
      <c r="A2836" s="538" t="s">
        <v>3147</v>
      </c>
      <c r="B2836" s="550">
        <v>48227</v>
      </c>
    </row>
    <row r="2837" spans="1:2">
      <c r="A2837" s="538" t="s">
        <v>3148</v>
      </c>
      <c r="B2837" s="550">
        <v>48228</v>
      </c>
    </row>
    <row r="2838" spans="1:2">
      <c r="A2838" s="538" t="s">
        <v>3149</v>
      </c>
      <c r="B2838" s="550">
        <v>48229</v>
      </c>
    </row>
    <row r="2839" spans="1:2">
      <c r="A2839" s="538" t="s">
        <v>3150</v>
      </c>
      <c r="B2839" s="550">
        <v>48230</v>
      </c>
    </row>
    <row r="2840" spans="1:2">
      <c r="A2840" s="538" t="s">
        <v>3151</v>
      </c>
      <c r="B2840" s="550">
        <v>48231</v>
      </c>
    </row>
    <row r="2841" spans="1:2">
      <c r="A2841" s="538" t="s">
        <v>3152</v>
      </c>
      <c r="B2841" s="550">
        <v>48232</v>
      </c>
    </row>
    <row r="2842" spans="1:2">
      <c r="A2842" s="538" t="s">
        <v>3153</v>
      </c>
      <c r="B2842" s="550">
        <v>48233</v>
      </c>
    </row>
    <row r="2843" spans="1:2">
      <c r="A2843" s="538" t="s">
        <v>3154</v>
      </c>
      <c r="B2843" s="550">
        <v>48234</v>
      </c>
    </row>
    <row r="2844" spans="1:2">
      <c r="A2844" s="538" t="s">
        <v>3155</v>
      </c>
      <c r="B2844" s="550">
        <v>48235</v>
      </c>
    </row>
    <row r="2845" spans="1:2">
      <c r="A2845" s="538" t="s">
        <v>3156</v>
      </c>
      <c r="B2845" s="550">
        <v>48236</v>
      </c>
    </row>
    <row r="2846" spans="1:2">
      <c r="A2846" s="538" t="s">
        <v>3157</v>
      </c>
      <c r="B2846" s="550">
        <v>48237</v>
      </c>
    </row>
    <row r="2847" spans="1:2">
      <c r="A2847" s="538" t="s">
        <v>3158</v>
      </c>
      <c r="B2847" s="550">
        <v>48238</v>
      </c>
    </row>
    <row r="2848" spans="1:2">
      <c r="A2848" s="538" t="s">
        <v>3159</v>
      </c>
      <c r="B2848" s="550">
        <v>48239</v>
      </c>
    </row>
    <row r="2849" spans="1:2">
      <c r="A2849" s="538" t="s">
        <v>3160</v>
      </c>
      <c r="B2849" s="550">
        <v>48240</v>
      </c>
    </row>
    <row r="2850" spans="1:2">
      <c r="A2850" s="538" t="s">
        <v>3161</v>
      </c>
      <c r="B2850" s="550">
        <v>48241</v>
      </c>
    </row>
    <row r="2851" spans="1:2">
      <c r="A2851" s="538" t="s">
        <v>3162</v>
      </c>
      <c r="B2851" s="550">
        <v>48242</v>
      </c>
    </row>
    <row r="2852" spans="1:2">
      <c r="A2852" s="538" t="s">
        <v>3163</v>
      </c>
      <c r="B2852" s="550">
        <v>48243</v>
      </c>
    </row>
    <row r="2853" spans="1:2">
      <c r="A2853" s="538" t="s">
        <v>3164</v>
      </c>
      <c r="B2853" s="550">
        <v>48244</v>
      </c>
    </row>
    <row r="2854" spans="1:2">
      <c r="A2854" s="538" t="s">
        <v>3165</v>
      </c>
      <c r="B2854" s="550">
        <v>48245</v>
      </c>
    </row>
    <row r="2855" spans="1:2">
      <c r="A2855" s="538" t="s">
        <v>3166</v>
      </c>
      <c r="B2855" s="550">
        <v>48246</v>
      </c>
    </row>
    <row r="2856" spans="1:2">
      <c r="A2856" s="538" t="s">
        <v>3167</v>
      </c>
      <c r="B2856" s="550">
        <v>48247</v>
      </c>
    </row>
    <row r="2857" spans="1:2">
      <c r="A2857" s="538" t="s">
        <v>3168</v>
      </c>
      <c r="B2857" s="550">
        <v>48248</v>
      </c>
    </row>
    <row r="2858" spans="1:2">
      <c r="A2858" s="538" t="s">
        <v>3169</v>
      </c>
      <c r="B2858" s="550">
        <v>48249</v>
      </c>
    </row>
    <row r="2859" spans="1:2">
      <c r="A2859" s="538" t="s">
        <v>3170</v>
      </c>
      <c r="B2859" s="550">
        <v>48250</v>
      </c>
    </row>
    <row r="2860" spans="1:2">
      <c r="A2860" s="538" t="s">
        <v>3171</v>
      </c>
      <c r="B2860" s="550">
        <v>48251</v>
      </c>
    </row>
    <row r="2861" spans="1:2">
      <c r="A2861" s="538" t="s">
        <v>3172</v>
      </c>
      <c r="B2861" s="550">
        <v>48252</v>
      </c>
    </row>
    <row r="2862" spans="1:2">
      <c r="A2862" s="538" t="s">
        <v>3173</v>
      </c>
      <c r="B2862" s="550">
        <v>48253</v>
      </c>
    </row>
    <row r="2863" spans="1:2">
      <c r="A2863" s="538" t="s">
        <v>3174</v>
      </c>
      <c r="B2863" s="550">
        <v>48254</v>
      </c>
    </row>
    <row r="2864" spans="1:2">
      <c r="A2864" s="538" t="s">
        <v>3175</v>
      </c>
      <c r="B2864" s="550">
        <v>48255</v>
      </c>
    </row>
    <row r="2865" spans="1:2">
      <c r="A2865" s="538" t="s">
        <v>3176</v>
      </c>
      <c r="B2865" s="550">
        <v>48256</v>
      </c>
    </row>
    <row r="2866" spans="1:2">
      <c r="A2866" s="538" t="s">
        <v>3177</v>
      </c>
      <c r="B2866" s="550">
        <v>48257</v>
      </c>
    </row>
    <row r="2867" spans="1:2">
      <c r="A2867" s="538" t="s">
        <v>3178</v>
      </c>
      <c r="B2867" s="550">
        <v>48258</v>
      </c>
    </row>
    <row r="2868" spans="1:2">
      <c r="A2868" s="538" t="s">
        <v>3179</v>
      </c>
      <c r="B2868" s="550">
        <v>48259</v>
      </c>
    </row>
    <row r="2869" spans="1:2">
      <c r="A2869" s="538" t="s">
        <v>3180</v>
      </c>
      <c r="B2869" s="550">
        <v>48260</v>
      </c>
    </row>
    <row r="2870" spans="1:2">
      <c r="A2870" s="538" t="s">
        <v>3181</v>
      </c>
      <c r="B2870" s="550">
        <v>48261</v>
      </c>
    </row>
    <row r="2871" spans="1:2">
      <c r="A2871" s="538" t="s">
        <v>3182</v>
      </c>
      <c r="B2871" s="550">
        <v>48262</v>
      </c>
    </row>
    <row r="2872" spans="1:2">
      <c r="A2872" s="538" t="s">
        <v>3183</v>
      </c>
      <c r="B2872" s="550">
        <v>48263</v>
      </c>
    </row>
    <row r="2873" spans="1:2">
      <c r="A2873" s="538" t="s">
        <v>3184</v>
      </c>
      <c r="B2873" s="550">
        <v>48264</v>
      </c>
    </row>
    <row r="2874" spans="1:2">
      <c r="A2874" s="538" t="s">
        <v>3185</v>
      </c>
      <c r="B2874" s="550">
        <v>48265</v>
      </c>
    </row>
    <row r="2875" spans="1:2">
      <c r="A2875" s="538" t="s">
        <v>3186</v>
      </c>
      <c r="B2875" s="550">
        <v>48266</v>
      </c>
    </row>
    <row r="2876" spans="1:2">
      <c r="A2876" s="538" t="s">
        <v>3187</v>
      </c>
      <c r="B2876" s="550">
        <v>48267</v>
      </c>
    </row>
    <row r="2877" spans="1:2">
      <c r="A2877" s="538" t="s">
        <v>3188</v>
      </c>
      <c r="B2877" s="550">
        <v>48268</v>
      </c>
    </row>
    <row r="2878" spans="1:2">
      <c r="A2878" s="538" t="s">
        <v>3189</v>
      </c>
      <c r="B2878" s="550">
        <v>48269</v>
      </c>
    </row>
    <row r="2879" spans="1:2">
      <c r="A2879" s="538" t="s">
        <v>3190</v>
      </c>
      <c r="B2879" s="550">
        <v>48270</v>
      </c>
    </row>
    <row r="2880" spans="1:2">
      <c r="A2880" s="538" t="s">
        <v>3191</v>
      </c>
      <c r="B2880" s="550">
        <v>48271</v>
      </c>
    </row>
    <row r="2881" spans="1:2">
      <c r="A2881" s="538" t="s">
        <v>3192</v>
      </c>
      <c r="B2881" s="550">
        <v>48272</v>
      </c>
    </row>
    <row r="2882" spans="1:2">
      <c r="A2882" s="538" t="s">
        <v>3193</v>
      </c>
      <c r="B2882" s="550">
        <v>48273</v>
      </c>
    </row>
    <row r="2883" spans="1:2">
      <c r="A2883" s="538" t="s">
        <v>3194</v>
      </c>
      <c r="B2883" s="550">
        <v>48274</v>
      </c>
    </row>
    <row r="2884" spans="1:2">
      <c r="A2884" s="538" t="s">
        <v>3195</v>
      </c>
      <c r="B2884" s="550">
        <v>48275</v>
      </c>
    </row>
    <row r="2885" spans="1:2">
      <c r="A2885" s="538" t="s">
        <v>3196</v>
      </c>
      <c r="B2885" s="550">
        <v>48276</v>
      </c>
    </row>
    <row r="2886" spans="1:2">
      <c r="A2886" s="538" t="s">
        <v>3197</v>
      </c>
      <c r="B2886" s="550">
        <v>48277</v>
      </c>
    </row>
    <row r="2887" spans="1:2">
      <c r="A2887" s="538" t="s">
        <v>3198</v>
      </c>
      <c r="B2887" s="550">
        <v>48278</v>
      </c>
    </row>
    <row r="2888" spans="1:2">
      <c r="A2888" s="538" t="s">
        <v>3199</v>
      </c>
      <c r="B2888" s="550">
        <v>48279</v>
      </c>
    </row>
    <row r="2889" spans="1:2">
      <c r="A2889" s="538" t="s">
        <v>3200</v>
      </c>
      <c r="B2889" s="550">
        <v>48280</v>
      </c>
    </row>
    <row r="2890" spans="1:2">
      <c r="A2890" s="538" t="s">
        <v>3201</v>
      </c>
      <c r="B2890" s="550">
        <v>48281</v>
      </c>
    </row>
    <row r="2891" spans="1:2">
      <c r="A2891" s="538" t="s">
        <v>3202</v>
      </c>
      <c r="B2891" s="550">
        <v>48282</v>
      </c>
    </row>
    <row r="2892" spans="1:2">
      <c r="A2892" s="538" t="s">
        <v>3203</v>
      </c>
      <c r="B2892" s="550">
        <v>48283</v>
      </c>
    </row>
    <row r="2893" spans="1:2">
      <c r="A2893" s="538" t="s">
        <v>3204</v>
      </c>
      <c r="B2893" s="550">
        <v>48284</v>
      </c>
    </row>
    <row r="2894" spans="1:2">
      <c r="A2894" s="538" t="s">
        <v>3205</v>
      </c>
      <c r="B2894" s="550">
        <v>48285</v>
      </c>
    </row>
    <row r="2895" spans="1:2">
      <c r="A2895" s="538" t="s">
        <v>3206</v>
      </c>
      <c r="B2895" s="550">
        <v>48286</v>
      </c>
    </row>
    <row r="2896" spans="1:2">
      <c r="A2896" s="538" t="s">
        <v>3207</v>
      </c>
      <c r="B2896" s="550">
        <v>48287</v>
      </c>
    </row>
    <row r="2897" spans="1:2">
      <c r="A2897" s="538" t="s">
        <v>3208</v>
      </c>
      <c r="B2897" s="550">
        <v>48288</v>
      </c>
    </row>
    <row r="2898" spans="1:2">
      <c r="A2898" s="538" t="s">
        <v>3209</v>
      </c>
      <c r="B2898" s="550">
        <v>48289</v>
      </c>
    </row>
    <row r="2899" spans="1:2">
      <c r="A2899" s="538" t="s">
        <v>3210</v>
      </c>
      <c r="B2899" s="550">
        <v>48290</v>
      </c>
    </row>
    <row r="2900" spans="1:2">
      <c r="A2900" s="538" t="s">
        <v>3211</v>
      </c>
      <c r="B2900" s="550">
        <v>48291</v>
      </c>
    </row>
    <row r="2901" spans="1:2">
      <c r="A2901" s="538" t="s">
        <v>3212</v>
      </c>
      <c r="B2901" s="550">
        <v>48292</v>
      </c>
    </row>
    <row r="2902" spans="1:2">
      <c r="A2902" s="538" t="s">
        <v>3213</v>
      </c>
      <c r="B2902" s="550">
        <v>48293</v>
      </c>
    </row>
    <row r="2903" spans="1:2">
      <c r="A2903" s="538" t="s">
        <v>3214</v>
      </c>
      <c r="B2903" s="550">
        <v>48294</v>
      </c>
    </row>
    <row r="2904" spans="1:2">
      <c r="A2904" s="538" t="s">
        <v>3215</v>
      </c>
      <c r="B2904" s="550">
        <v>48295</v>
      </c>
    </row>
    <row r="2905" spans="1:2">
      <c r="A2905" s="538" t="s">
        <v>3216</v>
      </c>
      <c r="B2905" s="550">
        <v>48296</v>
      </c>
    </row>
    <row r="2906" spans="1:2">
      <c r="A2906" s="538" t="s">
        <v>3217</v>
      </c>
      <c r="B2906" s="550">
        <v>48297</v>
      </c>
    </row>
    <row r="2907" spans="1:2">
      <c r="A2907" s="538" t="s">
        <v>3218</v>
      </c>
      <c r="B2907" s="550">
        <v>48298</v>
      </c>
    </row>
    <row r="2908" spans="1:2">
      <c r="A2908" s="538" t="s">
        <v>3219</v>
      </c>
      <c r="B2908" s="550">
        <v>48299</v>
      </c>
    </row>
    <row r="2909" spans="1:2">
      <c r="A2909" s="538" t="s">
        <v>3220</v>
      </c>
      <c r="B2909" s="550">
        <v>48300</v>
      </c>
    </row>
    <row r="2910" spans="1:2">
      <c r="A2910" s="538" t="s">
        <v>3221</v>
      </c>
      <c r="B2910" s="550">
        <v>48301</v>
      </c>
    </row>
    <row r="2911" spans="1:2">
      <c r="A2911" s="538" t="s">
        <v>3222</v>
      </c>
      <c r="B2911" s="550">
        <v>48302</v>
      </c>
    </row>
    <row r="2912" spans="1:2">
      <c r="A2912" s="538" t="s">
        <v>3223</v>
      </c>
      <c r="B2912" s="550">
        <v>48303</v>
      </c>
    </row>
    <row r="2913" spans="1:2">
      <c r="A2913" s="538" t="s">
        <v>3224</v>
      </c>
      <c r="B2913" s="550">
        <v>48304</v>
      </c>
    </row>
    <row r="2914" spans="1:2">
      <c r="A2914" s="538" t="s">
        <v>3225</v>
      </c>
      <c r="B2914" s="550">
        <v>48305</v>
      </c>
    </row>
    <row r="2915" spans="1:2">
      <c r="A2915" s="538" t="s">
        <v>3226</v>
      </c>
      <c r="B2915" s="550">
        <v>48306</v>
      </c>
    </row>
    <row r="2916" spans="1:2">
      <c r="A2916" s="538" t="s">
        <v>3227</v>
      </c>
      <c r="B2916" s="550">
        <v>48307</v>
      </c>
    </row>
    <row r="2917" spans="1:2">
      <c r="A2917" s="538" t="s">
        <v>3228</v>
      </c>
      <c r="B2917" s="550">
        <v>48308</v>
      </c>
    </row>
    <row r="2918" spans="1:2">
      <c r="A2918" s="538" t="s">
        <v>3229</v>
      </c>
      <c r="B2918" s="550">
        <v>48309</v>
      </c>
    </row>
    <row r="2919" spans="1:2">
      <c r="A2919" s="538" t="s">
        <v>3230</v>
      </c>
      <c r="B2919" s="550">
        <v>48310</v>
      </c>
    </row>
    <row r="2920" spans="1:2">
      <c r="A2920" s="538" t="s">
        <v>3231</v>
      </c>
      <c r="B2920" s="550">
        <v>48311</v>
      </c>
    </row>
    <row r="2921" spans="1:2">
      <c r="A2921" s="538" t="s">
        <v>3232</v>
      </c>
      <c r="B2921" s="550">
        <v>48312</v>
      </c>
    </row>
    <row r="2922" spans="1:2">
      <c r="A2922" s="538" t="s">
        <v>3233</v>
      </c>
      <c r="B2922" s="550">
        <v>48313</v>
      </c>
    </row>
    <row r="2923" spans="1:2">
      <c r="A2923" s="538" t="s">
        <v>3234</v>
      </c>
      <c r="B2923" s="550">
        <v>48314</v>
      </c>
    </row>
    <row r="2924" spans="1:2">
      <c r="A2924" s="538" t="s">
        <v>3235</v>
      </c>
      <c r="B2924" s="550">
        <v>48315</v>
      </c>
    </row>
    <row r="2925" spans="1:2">
      <c r="A2925" s="538" t="s">
        <v>3236</v>
      </c>
      <c r="B2925" s="550">
        <v>48316</v>
      </c>
    </row>
    <row r="2926" spans="1:2">
      <c r="A2926" s="538" t="s">
        <v>3237</v>
      </c>
      <c r="B2926" s="550">
        <v>48317</v>
      </c>
    </row>
    <row r="2927" spans="1:2">
      <c r="A2927" s="538" t="s">
        <v>3238</v>
      </c>
      <c r="B2927" s="550">
        <v>48318</v>
      </c>
    </row>
    <row r="2928" spans="1:2">
      <c r="A2928" s="538" t="s">
        <v>3239</v>
      </c>
      <c r="B2928" s="550">
        <v>48319</v>
      </c>
    </row>
    <row r="2929" spans="1:2">
      <c r="A2929" s="538" t="s">
        <v>3240</v>
      </c>
      <c r="B2929" s="550">
        <v>48320</v>
      </c>
    </row>
    <row r="2930" spans="1:2">
      <c r="A2930" s="538" t="s">
        <v>3241</v>
      </c>
      <c r="B2930" s="550">
        <v>48321</v>
      </c>
    </row>
    <row r="2931" spans="1:2">
      <c r="A2931" s="538" t="s">
        <v>3242</v>
      </c>
      <c r="B2931" s="550">
        <v>48322</v>
      </c>
    </row>
    <row r="2932" spans="1:2">
      <c r="A2932" s="538" t="s">
        <v>3243</v>
      </c>
      <c r="B2932" s="550">
        <v>48323</v>
      </c>
    </row>
    <row r="2933" spans="1:2">
      <c r="A2933" s="538" t="s">
        <v>3244</v>
      </c>
      <c r="B2933" s="550">
        <v>48324</v>
      </c>
    </row>
    <row r="2934" spans="1:2">
      <c r="A2934" s="538" t="s">
        <v>3245</v>
      </c>
      <c r="B2934" s="550">
        <v>48325</v>
      </c>
    </row>
    <row r="2935" spans="1:2">
      <c r="A2935" s="538" t="s">
        <v>3246</v>
      </c>
      <c r="B2935" s="550">
        <v>48326</v>
      </c>
    </row>
    <row r="2936" spans="1:2">
      <c r="A2936" s="538" t="s">
        <v>3247</v>
      </c>
      <c r="B2936" s="550">
        <v>48327</v>
      </c>
    </row>
    <row r="2937" spans="1:2">
      <c r="A2937" s="538" t="s">
        <v>3248</v>
      </c>
      <c r="B2937" s="550">
        <v>48328</v>
      </c>
    </row>
    <row r="2938" spans="1:2">
      <c r="A2938" s="538" t="s">
        <v>3249</v>
      </c>
      <c r="B2938" s="550">
        <v>48329</v>
      </c>
    </row>
    <row r="2939" spans="1:2">
      <c r="A2939" s="538" t="s">
        <v>3250</v>
      </c>
      <c r="B2939" s="550">
        <v>48330</v>
      </c>
    </row>
    <row r="2940" spans="1:2">
      <c r="A2940" s="538" t="s">
        <v>3251</v>
      </c>
      <c r="B2940" s="550">
        <v>48331</v>
      </c>
    </row>
    <row r="2941" spans="1:2">
      <c r="A2941" s="538" t="s">
        <v>3252</v>
      </c>
      <c r="B2941" s="550">
        <v>48332</v>
      </c>
    </row>
    <row r="2942" spans="1:2">
      <c r="A2942" s="538" t="s">
        <v>3253</v>
      </c>
      <c r="B2942" s="550">
        <v>48333</v>
      </c>
    </row>
    <row r="2943" spans="1:2">
      <c r="A2943" s="538" t="s">
        <v>3254</v>
      </c>
      <c r="B2943" s="550">
        <v>48334</v>
      </c>
    </row>
    <row r="2944" spans="1:2">
      <c r="A2944" s="538" t="s">
        <v>3255</v>
      </c>
      <c r="B2944" s="550">
        <v>48335</v>
      </c>
    </row>
    <row r="2945" spans="1:2">
      <c r="A2945" s="538" t="s">
        <v>3256</v>
      </c>
      <c r="B2945" s="550">
        <v>48336</v>
      </c>
    </row>
    <row r="2946" spans="1:2">
      <c r="A2946" s="538" t="s">
        <v>3257</v>
      </c>
      <c r="B2946" s="550">
        <v>48337</v>
      </c>
    </row>
    <row r="2947" spans="1:2">
      <c r="A2947" s="538" t="s">
        <v>3258</v>
      </c>
      <c r="B2947" s="550">
        <v>48338</v>
      </c>
    </row>
    <row r="2948" spans="1:2">
      <c r="A2948" s="538" t="s">
        <v>3259</v>
      </c>
      <c r="B2948" s="550">
        <v>48339</v>
      </c>
    </row>
    <row r="2949" spans="1:2">
      <c r="A2949" s="538" t="s">
        <v>3260</v>
      </c>
      <c r="B2949" s="550">
        <v>48340</v>
      </c>
    </row>
    <row r="2950" spans="1:2">
      <c r="A2950" s="538" t="s">
        <v>3261</v>
      </c>
      <c r="B2950" s="550">
        <v>48341</v>
      </c>
    </row>
    <row r="2951" spans="1:2">
      <c r="A2951" s="538" t="s">
        <v>3262</v>
      </c>
      <c r="B2951" s="550">
        <v>48342</v>
      </c>
    </row>
    <row r="2952" spans="1:2">
      <c r="A2952" s="538" t="s">
        <v>3263</v>
      </c>
      <c r="B2952" s="550">
        <v>48343</v>
      </c>
    </row>
    <row r="2953" spans="1:2">
      <c r="A2953" s="538" t="s">
        <v>3264</v>
      </c>
      <c r="B2953" s="550">
        <v>48344</v>
      </c>
    </row>
    <row r="2954" spans="1:2">
      <c r="A2954" s="538" t="s">
        <v>3265</v>
      </c>
      <c r="B2954" s="550">
        <v>48345</v>
      </c>
    </row>
    <row r="2955" spans="1:2">
      <c r="A2955" s="538" t="s">
        <v>3266</v>
      </c>
      <c r="B2955" s="550">
        <v>48346</v>
      </c>
    </row>
    <row r="2956" spans="1:2">
      <c r="A2956" s="538" t="s">
        <v>3267</v>
      </c>
      <c r="B2956" s="550">
        <v>48347</v>
      </c>
    </row>
    <row r="2957" spans="1:2">
      <c r="A2957" s="538" t="s">
        <v>3268</v>
      </c>
      <c r="B2957" s="550">
        <v>48348</v>
      </c>
    </row>
    <row r="2958" spans="1:2">
      <c r="A2958" s="538" t="s">
        <v>3269</v>
      </c>
      <c r="B2958" s="550">
        <v>48349</v>
      </c>
    </row>
    <row r="2959" spans="1:2">
      <c r="A2959" s="538" t="s">
        <v>3270</v>
      </c>
      <c r="B2959" s="550">
        <v>48350</v>
      </c>
    </row>
    <row r="2960" spans="1:2">
      <c r="A2960" s="538" t="s">
        <v>3271</v>
      </c>
      <c r="B2960" s="550">
        <v>48351</v>
      </c>
    </row>
    <row r="2961" spans="1:2">
      <c r="A2961" s="538" t="s">
        <v>3272</v>
      </c>
      <c r="B2961" s="550">
        <v>48352</v>
      </c>
    </row>
    <row r="2962" spans="1:2">
      <c r="A2962" s="538" t="s">
        <v>3273</v>
      </c>
      <c r="B2962" s="550">
        <v>48353</v>
      </c>
    </row>
    <row r="2963" spans="1:2">
      <c r="A2963" s="538" t="s">
        <v>3274</v>
      </c>
      <c r="B2963" s="550">
        <v>48354</v>
      </c>
    </row>
    <row r="2964" spans="1:2">
      <c r="A2964" s="538" t="s">
        <v>3275</v>
      </c>
      <c r="B2964" s="550">
        <v>48355</v>
      </c>
    </row>
    <row r="2965" spans="1:2">
      <c r="A2965" s="538" t="s">
        <v>3276</v>
      </c>
      <c r="B2965" s="550">
        <v>48356</v>
      </c>
    </row>
    <row r="2966" spans="1:2">
      <c r="A2966" s="538" t="s">
        <v>3277</v>
      </c>
      <c r="B2966" s="550">
        <v>48357</v>
      </c>
    </row>
    <row r="2967" spans="1:2">
      <c r="A2967" s="538" t="s">
        <v>3278</v>
      </c>
      <c r="B2967" s="550">
        <v>48358</v>
      </c>
    </row>
    <row r="2968" spans="1:2">
      <c r="A2968" s="538" t="s">
        <v>3279</v>
      </c>
      <c r="B2968" s="550">
        <v>48359</v>
      </c>
    </row>
    <row r="2969" spans="1:2">
      <c r="A2969" s="538" t="s">
        <v>3280</v>
      </c>
      <c r="B2969" s="550">
        <v>48360</v>
      </c>
    </row>
    <row r="2970" spans="1:2">
      <c r="A2970" s="538" t="s">
        <v>3281</v>
      </c>
      <c r="B2970" s="550">
        <v>48361</v>
      </c>
    </row>
    <row r="2971" spans="1:2">
      <c r="A2971" s="538" t="s">
        <v>3282</v>
      </c>
      <c r="B2971" s="550">
        <v>48362</v>
      </c>
    </row>
    <row r="2972" spans="1:2">
      <c r="A2972" s="538" t="s">
        <v>3283</v>
      </c>
      <c r="B2972" s="550">
        <v>48363</v>
      </c>
    </row>
    <row r="2973" spans="1:2">
      <c r="A2973" s="538" t="s">
        <v>3284</v>
      </c>
      <c r="B2973" s="550">
        <v>48364</v>
      </c>
    </row>
    <row r="2974" spans="1:2">
      <c r="A2974" s="538" t="s">
        <v>3285</v>
      </c>
      <c r="B2974" s="550">
        <v>48365</v>
      </c>
    </row>
    <row r="2975" spans="1:2">
      <c r="A2975" s="538" t="s">
        <v>3286</v>
      </c>
      <c r="B2975" s="550">
        <v>48366</v>
      </c>
    </row>
    <row r="2976" spans="1:2">
      <c r="A2976" s="538" t="s">
        <v>3287</v>
      </c>
      <c r="B2976" s="550">
        <v>48367</v>
      </c>
    </row>
    <row r="2977" spans="1:2">
      <c r="A2977" s="538" t="s">
        <v>3288</v>
      </c>
      <c r="B2977" s="550">
        <v>48368</v>
      </c>
    </row>
    <row r="2978" spans="1:2">
      <c r="A2978" s="538" t="s">
        <v>3289</v>
      </c>
      <c r="B2978" s="550">
        <v>48369</v>
      </c>
    </row>
    <row r="2979" spans="1:2">
      <c r="A2979" s="538" t="s">
        <v>3290</v>
      </c>
      <c r="B2979" s="550">
        <v>48370</v>
      </c>
    </row>
    <row r="2980" spans="1:2">
      <c r="A2980" s="538" t="s">
        <v>3291</v>
      </c>
      <c r="B2980" s="550">
        <v>48371</v>
      </c>
    </row>
    <row r="2981" spans="1:2">
      <c r="A2981" s="538" t="s">
        <v>3292</v>
      </c>
      <c r="B2981" s="550">
        <v>48372</v>
      </c>
    </row>
    <row r="2982" spans="1:2">
      <c r="A2982" s="538" t="s">
        <v>3293</v>
      </c>
      <c r="B2982" s="550">
        <v>48373</v>
      </c>
    </row>
    <row r="2983" spans="1:2">
      <c r="A2983" s="538" t="s">
        <v>3294</v>
      </c>
      <c r="B2983" s="550">
        <v>48374</v>
      </c>
    </row>
    <row r="2984" spans="1:2">
      <c r="A2984" s="538" t="s">
        <v>3295</v>
      </c>
      <c r="B2984" s="550">
        <v>48375</v>
      </c>
    </row>
    <row r="2985" spans="1:2">
      <c r="A2985" s="538" t="s">
        <v>3296</v>
      </c>
      <c r="B2985" s="550">
        <v>48376</v>
      </c>
    </row>
    <row r="2986" spans="1:2">
      <c r="A2986" s="538" t="s">
        <v>3297</v>
      </c>
      <c r="B2986" s="550">
        <v>48377</v>
      </c>
    </row>
    <row r="2987" spans="1:2">
      <c r="A2987" s="538" t="s">
        <v>3298</v>
      </c>
      <c r="B2987" s="550">
        <v>48378</v>
      </c>
    </row>
    <row r="2988" spans="1:2">
      <c r="A2988" s="538" t="s">
        <v>3299</v>
      </c>
      <c r="B2988" s="550">
        <v>48379</v>
      </c>
    </row>
    <row r="2989" spans="1:2">
      <c r="A2989" s="538" t="s">
        <v>3300</v>
      </c>
      <c r="B2989" s="550">
        <v>48380</v>
      </c>
    </row>
    <row r="2990" spans="1:2">
      <c r="A2990" s="538" t="s">
        <v>3301</v>
      </c>
      <c r="B2990" s="550">
        <v>48381</v>
      </c>
    </row>
    <row r="2991" spans="1:2">
      <c r="A2991" s="538" t="s">
        <v>3302</v>
      </c>
      <c r="B2991" s="550">
        <v>48382</v>
      </c>
    </row>
    <row r="2992" spans="1:2">
      <c r="A2992" s="538" t="s">
        <v>3303</v>
      </c>
      <c r="B2992" s="550">
        <v>48383</v>
      </c>
    </row>
    <row r="2993" spans="1:2">
      <c r="A2993" s="538" t="s">
        <v>3304</v>
      </c>
      <c r="B2993" s="550">
        <v>48384</v>
      </c>
    </row>
    <row r="2994" spans="1:2">
      <c r="A2994" s="538" t="s">
        <v>3305</v>
      </c>
      <c r="B2994" s="550">
        <v>48385</v>
      </c>
    </row>
    <row r="2995" spans="1:2">
      <c r="A2995" s="538" t="s">
        <v>3306</v>
      </c>
      <c r="B2995" s="550">
        <v>48386</v>
      </c>
    </row>
    <row r="2996" spans="1:2">
      <c r="A2996" s="538" t="s">
        <v>3307</v>
      </c>
      <c r="B2996" s="550">
        <v>48387</v>
      </c>
    </row>
    <row r="2997" spans="1:2">
      <c r="A2997" s="538" t="s">
        <v>3308</v>
      </c>
      <c r="B2997" s="550">
        <v>48388</v>
      </c>
    </row>
    <row r="2998" spans="1:2">
      <c r="A2998" s="538" t="s">
        <v>3309</v>
      </c>
      <c r="B2998" s="550">
        <v>48389</v>
      </c>
    </row>
    <row r="2999" spans="1:2">
      <c r="A2999" s="538" t="s">
        <v>3310</v>
      </c>
      <c r="B2999" s="550">
        <v>48390</v>
      </c>
    </row>
    <row r="3000" spans="1:2">
      <c r="A3000" s="538" t="s">
        <v>3311</v>
      </c>
      <c r="B3000" s="550">
        <v>48391</v>
      </c>
    </row>
    <row r="3001" spans="1:2">
      <c r="A3001" s="538" t="s">
        <v>3312</v>
      </c>
      <c r="B3001" s="550">
        <v>48392</v>
      </c>
    </row>
    <row r="3002" spans="1:2">
      <c r="A3002" s="538" t="s">
        <v>3313</v>
      </c>
      <c r="B3002" s="550">
        <v>48393</v>
      </c>
    </row>
    <row r="3003" spans="1:2">
      <c r="A3003" s="538" t="s">
        <v>3314</v>
      </c>
      <c r="B3003" s="550">
        <v>48394</v>
      </c>
    </row>
    <row r="3004" spans="1:2">
      <c r="A3004" s="538" t="s">
        <v>3315</v>
      </c>
      <c r="B3004" s="550">
        <v>48395</v>
      </c>
    </row>
    <row r="3005" spans="1:2">
      <c r="A3005" s="538" t="s">
        <v>3316</v>
      </c>
      <c r="B3005" s="550">
        <v>48396</v>
      </c>
    </row>
    <row r="3006" spans="1:2">
      <c r="A3006" s="538" t="s">
        <v>3317</v>
      </c>
      <c r="B3006" s="550">
        <v>48397</v>
      </c>
    </row>
    <row r="3007" spans="1:2">
      <c r="A3007" s="538" t="s">
        <v>3318</v>
      </c>
      <c r="B3007" s="550">
        <v>48398</v>
      </c>
    </row>
    <row r="3008" spans="1:2">
      <c r="A3008" s="538" t="s">
        <v>3319</v>
      </c>
      <c r="B3008" s="550">
        <v>48399</v>
      </c>
    </row>
    <row r="3009" spans="1:2">
      <c r="A3009" s="538" t="s">
        <v>3320</v>
      </c>
      <c r="B3009" s="550">
        <v>48400</v>
      </c>
    </row>
    <row r="3010" spans="1:2">
      <c r="A3010" s="538" t="s">
        <v>3321</v>
      </c>
      <c r="B3010" s="550">
        <v>48401</v>
      </c>
    </row>
    <row r="3011" spans="1:2">
      <c r="A3011" s="538" t="s">
        <v>3322</v>
      </c>
      <c r="B3011" s="550">
        <v>48402</v>
      </c>
    </row>
    <row r="3012" spans="1:2">
      <c r="A3012" s="538" t="s">
        <v>3323</v>
      </c>
      <c r="B3012" s="550">
        <v>48403</v>
      </c>
    </row>
    <row r="3013" spans="1:2">
      <c r="A3013" s="538" t="s">
        <v>3324</v>
      </c>
      <c r="B3013" s="550">
        <v>48404</v>
      </c>
    </row>
    <row r="3014" spans="1:2">
      <c r="A3014" s="538" t="s">
        <v>3325</v>
      </c>
      <c r="B3014" s="550">
        <v>48405</v>
      </c>
    </row>
    <row r="3015" spans="1:2">
      <c r="A3015" s="538" t="s">
        <v>3326</v>
      </c>
      <c r="B3015" s="550">
        <v>48406</v>
      </c>
    </row>
    <row r="3016" spans="1:2">
      <c r="A3016" s="538" t="s">
        <v>3327</v>
      </c>
      <c r="B3016" s="550">
        <v>48407</v>
      </c>
    </row>
    <row r="3017" spans="1:2">
      <c r="A3017" s="538" t="s">
        <v>3328</v>
      </c>
      <c r="B3017" s="550">
        <v>48408</v>
      </c>
    </row>
    <row r="3018" spans="1:2">
      <c r="A3018" s="538" t="s">
        <v>3329</v>
      </c>
      <c r="B3018" s="550">
        <v>48409</v>
      </c>
    </row>
    <row r="3019" spans="1:2">
      <c r="A3019" s="538" t="s">
        <v>3330</v>
      </c>
      <c r="B3019" s="550">
        <v>48410</v>
      </c>
    </row>
    <row r="3020" spans="1:2">
      <c r="A3020" s="538" t="s">
        <v>3331</v>
      </c>
      <c r="B3020" s="550">
        <v>48411</v>
      </c>
    </row>
    <row r="3021" spans="1:2">
      <c r="A3021" s="538" t="s">
        <v>3332</v>
      </c>
      <c r="B3021" s="550">
        <v>48412</v>
      </c>
    </row>
    <row r="3022" spans="1:2">
      <c r="A3022" s="538" t="s">
        <v>3333</v>
      </c>
      <c r="B3022" s="550">
        <v>48413</v>
      </c>
    </row>
    <row r="3023" spans="1:2">
      <c r="A3023" s="538" t="s">
        <v>3334</v>
      </c>
      <c r="B3023" s="550">
        <v>48414</v>
      </c>
    </row>
    <row r="3024" spans="1:2">
      <c r="A3024" s="538" t="s">
        <v>3335</v>
      </c>
      <c r="B3024" s="550">
        <v>48415</v>
      </c>
    </row>
    <row r="3025" spans="1:2">
      <c r="A3025" s="538" t="s">
        <v>3336</v>
      </c>
      <c r="B3025" s="550">
        <v>48416</v>
      </c>
    </row>
    <row r="3026" spans="1:2">
      <c r="A3026" s="538" t="s">
        <v>3337</v>
      </c>
      <c r="B3026" s="550">
        <v>48417</v>
      </c>
    </row>
    <row r="3027" spans="1:2">
      <c r="A3027" s="538" t="s">
        <v>3338</v>
      </c>
      <c r="B3027" s="550">
        <v>48418</v>
      </c>
    </row>
    <row r="3028" spans="1:2">
      <c r="A3028" s="538" t="s">
        <v>3339</v>
      </c>
      <c r="B3028" s="550">
        <v>48419</v>
      </c>
    </row>
    <row r="3029" spans="1:2">
      <c r="A3029" s="538" t="s">
        <v>3340</v>
      </c>
      <c r="B3029" s="550">
        <v>48420</v>
      </c>
    </row>
    <row r="3030" spans="1:2">
      <c r="A3030" s="538" t="s">
        <v>3341</v>
      </c>
      <c r="B3030" s="550">
        <v>48421</v>
      </c>
    </row>
    <row r="3031" spans="1:2">
      <c r="A3031" s="538" t="s">
        <v>3342</v>
      </c>
      <c r="B3031" s="550">
        <v>48422</v>
      </c>
    </row>
    <row r="3032" spans="1:2">
      <c r="A3032" s="538" t="s">
        <v>3343</v>
      </c>
      <c r="B3032" s="550">
        <v>48423</v>
      </c>
    </row>
    <row r="3033" spans="1:2">
      <c r="A3033" s="538" t="s">
        <v>3344</v>
      </c>
      <c r="B3033" s="550">
        <v>48424</v>
      </c>
    </row>
    <row r="3034" spans="1:2">
      <c r="A3034" s="538" t="s">
        <v>3345</v>
      </c>
      <c r="B3034" s="550">
        <v>48425</v>
      </c>
    </row>
    <row r="3035" spans="1:2">
      <c r="A3035" s="538" t="s">
        <v>3346</v>
      </c>
      <c r="B3035" s="550">
        <v>48426</v>
      </c>
    </row>
    <row r="3036" spans="1:2">
      <c r="A3036" s="538" t="s">
        <v>3347</v>
      </c>
      <c r="B3036" s="550">
        <v>48427</v>
      </c>
    </row>
    <row r="3037" spans="1:2">
      <c r="A3037" s="538" t="s">
        <v>3348</v>
      </c>
      <c r="B3037" s="550">
        <v>48428</v>
      </c>
    </row>
    <row r="3038" spans="1:2">
      <c r="A3038" s="538" t="s">
        <v>3349</v>
      </c>
      <c r="B3038" s="550">
        <v>48429</v>
      </c>
    </row>
    <row r="3039" spans="1:2">
      <c r="A3039" s="538" t="s">
        <v>3350</v>
      </c>
      <c r="B3039" s="550">
        <v>48430</v>
      </c>
    </row>
    <row r="3040" spans="1:2">
      <c r="A3040" s="538" t="s">
        <v>3351</v>
      </c>
      <c r="B3040" s="550">
        <v>48431</v>
      </c>
    </row>
    <row r="3041" spans="1:2">
      <c r="A3041" s="538" t="s">
        <v>3352</v>
      </c>
      <c r="B3041" s="550">
        <v>48432</v>
      </c>
    </row>
    <row r="3042" spans="1:2">
      <c r="A3042" s="538" t="s">
        <v>3353</v>
      </c>
      <c r="B3042" s="550">
        <v>48433</v>
      </c>
    </row>
    <row r="3043" spans="1:2">
      <c r="A3043" s="538" t="s">
        <v>3354</v>
      </c>
      <c r="B3043" s="550">
        <v>48434</v>
      </c>
    </row>
    <row r="3044" spans="1:2">
      <c r="A3044" s="538" t="s">
        <v>3355</v>
      </c>
      <c r="B3044" s="550">
        <v>48435</v>
      </c>
    </row>
    <row r="3045" spans="1:2">
      <c r="A3045" s="538" t="s">
        <v>3356</v>
      </c>
      <c r="B3045" s="550">
        <v>48436</v>
      </c>
    </row>
    <row r="3046" spans="1:2">
      <c r="A3046" s="538" t="s">
        <v>3357</v>
      </c>
      <c r="B3046" s="550">
        <v>48437</v>
      </c>
    </row>
    <row r="3047" spans="1:2">
      <c r="A3047" s="538" t="s">
        <v>3358</v>
      </c>
      <c r="B3047" s="550">
        <v>48438</v>
      </c>
    </row>
    <row r="3048" spans="1:2">
      <c r="A3048" s="538" t="s">
        <v>3359</v>
      </c>
      <c r="B3048" s="550">
        <v>48439</v>
      </c>
    </row>
    <row r="3049" spans="1:2">
      <c r="A3049" s="538" t="s">
        <v>3360</v>
      </c>
      <c r="B3049" s="550">
        <v>48440</v>
      </c>
    </row>
    <row r="3050" spans="1:2">
      <c r="A3050" s="538" t="s">
        <v>3361</v>
      </c>
      <c r="B3050" s="550">
        <v>48441</v>
      </c>
    </row>
    <row r="3051" spans="1:2">
      <c r="A3051" s="538" t="s">
        <v>3362</v>
      </c>
      <c r="B3051" s="550">
        <v>48442</v>
      </c>
    </row>
    <row r="3052" spans="1:2">
      <c r="A3052" s="538" t="s">
        <v>3363</v>
      </c>
      <c r="B3052" s="550">
        <v>48443</v>
      </c>
    </row>
    <row r="3053" spans="1:2">
      <c r="A3053" s="538" t="s">
        <v>3364</v>
      </c>
      <c r="B3053" s="550">
        <v>48444</v>
      </c>
    </row>
    <row r="3054" spans="1:2">
      <c r="A3054" s="538" t="s">
        <v>3365</v>
      </c>
      <c r="B3054" s="550">
        <v>48445</v>
      </c>
    </row>
    <row r="3055" spans="1:2">
      <c r="A3055" s="538" t="s">
        <v>3366</v>
      </c>
      <c r="B3055" s="550">
        <v>48446</v>
      </c>
    </row>
    <row r="3056" spans="1:2">
      <c r="A3056" s="538" t="s">
        <v>3367</v>
      </c>
      <c r="B3056" s="550">
        <v>48447</v>
      </c>
    </row>
    <row r="3057" spans="1:2">
      <c r="A3057" s="538" t="s">
        <v>3368</v>
      </c>
      <c r="B3057" s="550">
        <v>48448</v>
      </c>
    </row>
    <row r="3058" spans="1:2">
      <c r="A3058" s="538" t="s">
        <v>3369</v>
      </c>
      <c r="B3058" s="550">
        <v>48449</v>
      </c>
    </row>
    <row r="3059" spans="1:2">
      <c r="A3059" s="538" t="s">
        <v>3370</v>
      </c>
      <c r="B3059" s="550">
        <v>48450</v>
      </c>
    </row>
    <row r="3060" spans="1:2">
      <c r="A3060" s="538" t="s">
        <v>3371</v>
      </c>
      <c r="B3060" s="550">
        <v>48451</v>
      </c>
    </row>
    <row r="3061" spans="1:2">
      <c r="A3061" s="538" t="s">
        <v>3372</v>
      </c>
      <c r="B3061" s="550">
        <v>48452</v>
      </c>
    </row>
    <row r="3062" spans="1:2">
      <c r="A3062" s="538" t="s">
        <v>3373</v>
      </c>
      <c r="B3062" s="550">
        <v>48453</v>
      </c>
    </row>
    <row r="3063" spans="1:2">
      <c r="A3063" s="538" t="s">
        <v>3374</v>
      </c>
      <c r="B3063" s="550">
        <v>48454</v>
      </c>
    </row>
    <row r="3064" spans="1:2">
      <c r="A3064" s="538" t="s">
        <v>3375</v>
      </c>
      <c r="B3064" s="550">
        <v>48455</v>
      </c>
    </row>
    <row r="3065" spans="1:2">
      <c r="A3065" s="538" t="s">
        <v>3376</v>
      </c>
      <c r="B3065" s="550">
        <v>48456</v>
      </c>
    </row>
    <row r="3066" spans="1:2">
      <c r="A3066" s="538" t="s">
        <v>3377</v>
      </c>
      <c r="B3066" s="550">
        <v>48457</v>
      </c>
    </row>
    <row r="3067" spans="1:2">
      <c r="A3067" s="538" t="s">
        <v>3378</v>
      </c>
      <c r="B3067" s="550">
        <v>48458</v>
      </c>
    </row>
    <row r="3068" spans="1:2">
      <c r="A3068" s="538" t="s">
        <v>3379</v>
      </c>
      <c r="B3068" s="550">
        <v>48459</v>
      </c>
    </row>
    <row r="3069" spans="1:2">
      <c r="A3069" s="538" t="s">
        <v>3380</v>
      </c>
      <c r="B3069" s="550">
        <v>48460</v>
      </c>
    </row>
    <row r="3070" spans="1:2">
      <c r="A3070" s="538" t="s">
        <v>3381</v>
      </c>
      <c r="B3070" s="550">
        <v>48461</v>
      </c>
    </row>
    <row r="3071" spans="1:2">
      <c r="A3071" s="538" t="s">
        <v>3382</v>
      </c>
      <c r="B3071" s="550">
        <v>48462</v>
      </c>
    </row>
    <row r="3072" spans="1:2">
      <c r="A3072" s="538" t="s">
        <v>3383</v>
      </c>
      <c r="B3072" s="550">
        <v>48463</v>
      </c>
    </row>
    <row r="3073" spans="1:2">
      <c r="A3073" s="538" t="s">
        <v>3384</v>
      </c>
      <c r="B3073" s="550">
        <v>48464</v>
      </c>
    </row>
    <row r="3074" spans="1:2">
      <c r="A3074" s="538" t="s">
        <v>3385</v>
      </c>
      <c r="B3074" s="550">
        <v>48465</v>
      </c>
    </row>
    <row r="3075" spans="1:2">
      <c r="A3075" s="538" t="s">
        <v>3386</v>
      </c>
      <c r="B3075" s="550">
        <v>48466</v>
      </c>
    </row>
    <row r="3076" spans="1:2">
      <c r="A3076" s="538" t="s">
        <v>3387</v>
      </c>
      <c r="B3076" s="550">
        <v>48467</v>
      </c>
    </row>
    <row r="3077" spans="1:2">
      <c r="A3077" s="538" t="s">
        <v>3388</v>
      </c>
      <c r="B3077" s="550">
        <v>48468</v>
      </c>
    </row>
    <row r="3078" spans="1:2">
      <c r="A3078" s="538" t="s">
        <v>3389</v>
      </c>
      <c r="B3078" s="550">
        <v>48469</v>
      </c>
    </row>
    <row r="3079" spans="1:2">
      <c r="A3079" s="538" t="s">
        <v>3390</v>
      </c>
      <c r="B3079" s="550">
        <v>48470</v>
      </c>
    </row>
    <row r="3080" spans="1:2">
      <c r="A3080" s="538" t="s">
        <v>3391</v>
      </c>
      <c r="B3080" s="550">
        <v>48471</v>
      </c>
    </row>
    <row r="3081" spans="1:2">
      <c r="A3081" s="538" t="s">
        <v>3392</v>
      </c>
      <c r="B3081" s="550">
        <v>48472</v>
      </c>
    </row>
    <row r="3082" spans="1:2">
      <c r="A3082" s="538" t="s">
        <v>3393</v>
      </c>
      <c r="B3082" s="550">
        <v>48473</v>
      </c>
    </row>
    <row r="3083" spans="1:2">
      <c r="A3083" s="538" t="s">
        <v>3394</v>
      </c>
      <c r="B3083" s="550">
        <v>48474</v>
      </c>
    </row>
    <row r="3084" spans="1:2">
      <c r="A3084" s="538" t="s">
        <v>3395</v>
      </c>
      <c r="B3084" s="550">
        <v>48475</v>
      </c>
    </row>
    <row r="3085" spans="1:2">
      <c r="A3085" s="538" t="s">
        <v>3396</v>
      </c>
      <c r="B3085" s="550">
        <v>48476</v>
      </c>
    </row>
    <row r="3086" spans="1:2">
      <c r="A3086" s="538" t="s">
        <v>3397</v>
      </c>
      <c r="B3086" s="550">
        <v>48477</v>
      </c>
    </row>
    <row r="3087" spans="1:2">
      <c r="A3087" s="538" t="s">
        <v>3398</v>
      </c>
      <c r="B3087" s="550">
        <v>48478</v>
      </c>
    </row>
    <row r="3088" spans="1:2">
      <c r="A3088" s="538" t="s">
        <v>3399</v>
      </c>
      <c r="B3088" s="550">
        <v>48479</v>
      </c>
    </row>
    <row r="3089" spans="1:2">
      <c r="A3089" s="538" t="s">
        <v>3400</v>
      </c>
      <c r="B3089" s="550">
        <v>48480</v>
      </c>
    </row>
    <row r="3090" spans="1:2">
      <c r="A3090" s="538" t="s">
        <v>3401</v>
      </c>
      <c r="B3090" s="550">
        <v>48481</v>
      </c>
    </row>
    <row r="3091" spans="1:2">
      <c r="A3091" s="538" t="s">
        <v>3402</v>
      </c>
      <c r="B3091" s="550">
        <v>48482</v>
      </c>
    </row>
    <row r="3092" spans="1:2">
      <c r="A3092" s="538" t="s">
        <v>3403</v>
      </c>
      <c r="B3092" s="550">
        <v>48483</v>
      </c>
    </row>
    <row r="3093" spans="1:2">
      <c r="A3093" s="538" t="s">
        <v>3404</v>
      </c>
      <c r="B3093" s="550">
        <v>48484</v>
      </c>
    </row>
    <row r="3094" spans="1:2">
      <c r="A3094" s="538" t="s">
        <v>3405</v>
      </c>
      <c r="B3094" s="550">
        <v>48485</v>
      </c>
    </row>
    <row r="3095" spans="1:2">
      <c r="A3095" s="538" t="s">
        <v>3406</v>
      </c>
      <c r="B3095" s="550">
        <v>48486</v>
      </c>
    </row>
    <row r="3096" spans="1:2">
      <c r="A3096" s="538" t="s">
        <v>3407</v>
      </c>
      <c r="B3096" s="550">
        <v>48487</v>
      </c>
    </row>
    <row r="3097" spans="1:2">
      <c r="A3097" s="538" t="s">
        <v>3408</v>
      </c>
      <c r="B3097" s="550">
        <v>48488</v>
      </c>
    </row>
    <row r="3098" spans="1:2">
      <c r="A3098" s="538" t="s">
        <v>3409</v>
      </c>
      <c r="B3098" s="550">
        <v>48489</v>
      </c>
    </row>
    <row r="3099" spans="1:2">
      <c r="A3099" s="538" t="s">
        <v>3410</v>
      </c>
      <c r="B3099" s="550">
        <v>48490</v>
      </c>
    </row>
    <row r="3100" spans="1:2">
      <c r="A3100" s="538" t="s">
        <v>3411</v>
      </c>
      <c r="B3100" s="550">
        <v>48491</v>
      </c>
    </row>
    <row r="3101" spans="1:2">
      <c r="A3101" s="538" t="s">
        <v>3412</v>
      </c>
      <c r="B3101" s="550">
        <v>48492</v>
      </c>
    </row>
    <row r="3102" spans="1:2">
      <c r="A3102" s="538" t="s">
        <v>3413</v>
      </c>
      <c r="B3102" s="550">
        <v>48493</v>
      </c>
    </row>
    <row r="3103" spans="1:2">
      <c r="A3103" s="538" t="s">
        <v>3414</v>
      </c>
      <c r="B3103" s="550">
        <v>48494</v>
      </c>
    </row>
    <row r="3104" spans="1:2">
      <c r="A3104" s="538" t="s">
        <v>3415</v>
      </c>
      <c r="B3104" s="550">
        <v>48495</v>
      </c>
    </row>
    <row r="3105" spans="1:2">
      <c r="A3105" s="538" t="s">
        <v>3416</v>
      </c>
      <c r="B3105" s="550">
        <v>48496</v>
      </c>
    </row>
    <row r="3106" spans="1:2">
      <c r="A3106" s="538" t="s">
        <v>3417</v>
      </c>
      <c r="B3106" s="550">
        <v>48497</v>
      </c>
    </row>
    <row r="3107" spans="1:2">
      <c r="A3107" s="538" t="s">
        <v>3418</v>
      </c>
      <c r="B3107" s="550">
        <v>48498</v>
      </c>
    </row>
    <row r="3108" spans="1:2">
      <c r="A3108" s="538" t="s">
        <v>3419</v>
      </c>
      <c r="B3108" s="550">
        <v>48499</v>
      </c>
    </row>
    <row r="3109" spans="1:2">
      <c r="A3109" s="538" t="s">
        <v>3420</v>
      </c>
      <c r="B3109" s="550">
        <v>48500</v>
      </c>
    </row>
    <row r="3110" spans="1:2">
      <c r="A3110" s="538" t="s">
        <v>3421</v>
      </c>
      <c r="B3110" s="550">
        <v>48501</v>
      </c>
    </row>
    <row r="3111" spans="1:2">
      <c r="A3111" s="538" t="s">
        <v>3422</v>
      </c>
      <c r="B3111" s="550">
        <v>48502</v>
      </c>
    </row>
    <row r="3112" spans="1:2">
      <c r="A3112" s="538" t="s">
        <v>3423</v>
      </c>
      <c r="B3112" s="550">
        <v>48503</v>
      </c>
    </row>
    <row r="3113" spans="1:2">
      <c r="A3113" s="538" t="s">
        <v>3424</v>
      </c>
      <c r="B3113" s="550">
        <v>48504</v>
      </c>
    </row>
    <row r="3114" spans="1:2">
      <c r="A3114" s="538" t="s">
        <v>3425</v>
      </c>
      <c r="B3114" s="550">
        <v>48505</v>
      </c>
    </row>
    <row r="3115" spans="1:2">
      <c r="A3115" s="538" t="s">
        <v>3426</v>
      </c>
      <c r="B3115" s="550">
        <v>48506</v>
      </c>
    </row>
    <row r="3116" spans="1:2">
      <c r="A3116" s="538" t="s">
        <v>3427</v>
      </c>
      <c r="B3116" s="550">
        <v>48507</v>
      </c>
    </row>
    <row r="3117" spans="1:2">
      <c r="A3117" s="538" t="s">
        <v>3428</v>
      </c>
      <c r="B3117" s="550">
        <v>48508</v>
      </c>
    </row>
    <row r="3118" spans="1:2">
      <c r="A3118" s="538" t="s">
        <v>3429</v>
      </c>
      <c r="B3118" s="550">
        <v>48509</v>
      </c>
    </row>
    <row r="3119" spans="1:2">
      <c r="A3119" s="538" t="s">
        <v>3430</v>
      </c>
      <c r="B3119" s="550">
        <v>48510</v>
      </c>
    </row>
    <row r="3120" spans="1:2">
      <c r="A3120" s="538" t="s">
        <v>3431</v>
      </c>
      <c r="B3120" s="550">
        <v>48511</v>
      </c>
    </row>
    <row r="3121" spans="1:2">
      <c r="A3121" s="538" t="s">
        <v>3432</v>
      </c>
      <c r="B3121" s="550">
        <v>48512</v>
      </c>
    </row>
    <row r="3122" spans="1:2">
      <c r="A3122" s="538" t="s">
        <v>3433</v>
      </c>
      <c r="B3122" s="550">
        <v>48513</v>
      </c>
    </row>
    <row r="3123" spans="1:2">
      <c r="A3123" s="538" t="s">
        <v>3434</v>
      </c>
      <c r="B3123" s="550">
        <v>48514</v>
      </c>
    </row>
    <row r="3124" spans="1:2">
      <c r="A3124" s="538" t="s">
        <v>3435</v>
      </c>
      <c r="B3124" s="550">
        <v>48515</v>
      </c>
    </row>
    <row r="3125" spans="1:2">
      <c r="A3125" s="538" t="s">
        <v>3436</v>
      </c>
      <c r="B3125" s="550">
        <v>48516</v>
      </c>
    </row>
    <row r="3126" spans="1:2">
      <c r="A3126" s="538" t="s">
        <v>3437</v>
      </c>
      <c r="B3126" s="550">
        <v>48517</v>
      </c>
    </row>
    <row r="3127" spans="1:2">
      <c r="A3127" s="538" t="s">
        <v>3438</v>
      </c>
      <c r="B3127" s="550">
        <v>48518</v>
      </c>
    </row>
    <row r="3128" spans="1:2">
      <c r="A3128" s="538" t="s">
        <v>3439</v>
      </c>
      <c r="B3128" s="550">
        <v>48519</v>
      </c>
    </row>
    <row r="3129" spans="1:2">
      <c r="A3129" s="538" t="s">
        <v>3440</v>
      </c>
      <c r="B3129" s="550">
        <v>48520</v>
      </c>
    </row>
    <row r="3130" spans="1:2">
      <c r="A3130" s="538" t="s">
        <v>3441</v>
      </c>
      <c r="B3130" s="550">
        <v>48521</v>
      </c>
    </row>
    <row r="3131" spans="1:2">
      <c r="A3131" s="538" t="s">
        <v>3442</v>
      </c>
      <c r="B3131" s="550">
        <v>48522</v>
      </c>
    </row>
    <row r="3132" spans="1:2">
      <c r="A3132" s="538" t="s">
        <v>3443</v>
      </c>
      <c r="B3132" s="550">
        <v>48523</v>
      </c>
    </row>
    <row r="3133" spans="1:2">
      <c r="A3133" s="538" t="s">
        <v>3444</v>
      </c>
      <c r="B3133" s="550">
        <v>48524</v>
      </c>
    </row>
    <row r="3134" spans="1:2">
      <c r="A3134" s="538" t="s">
        <v>3445</v>
      </c>
      <c r="B3134" s="550">
        <v>48525</v>
      </c>
    </row>
    <row r="3135" spans="1:2">
      <c r="A3135" s="538" t="s">
        <v>3446</v>
      </c>
      <c r="B3135" s="550">
        <v>48526</v>
      </c>
    </row>
    <row r="3136" spans="1:2">
      <c r="A3136" s="538" t="s">
        <v>3447</v>
      </c>
      <c r="B3136" s="550">
        <v>48527</v>
      </c>
    </row>
    <row r="3137" spans="1:2">
      <c r="A3137" s="538" t="s">
        <v>3448</v>
      </c>
      <c r="B3137" s="550">
        <v>48528</v>
      </c>
    </row>
    <row r="3138" spans="1:2">
      <c r="A3138" s="538" t="s">
        <v>3449</v>
      </c>
      <c r="B3138" s="550">
        <v>48529</v>
      </c>
    </row>
    <row r="3139" spans="1:2">
      <c r="A3139" s="538" t="s">
        <v>3450</v>
      </c>
      <c r="B3139" s="550">
        <v>48530</v>
      </c>
    </row>
    <row r="3140" spans="1:2">
      <c r="A3140" s="538" t="s">
        <v>3451</v>
      </c>
      <c r="B3140" s="550">
        <v>48531</v>
      </c>
    </row>
    <row r="3141" spans="1:2">
      <c r="A3141" s="538" t="s">
        <v>3452</v>
      </c>
      <c r="B3141" s="550">
        <v>48532</v>
      </c>
    </row>
    <row r="3142" spans="1:2">
      <c r="A3142" s="538" t="s">
        <v>3453</v>
      </c>
      <c r="B3142" s="550">
        <v>48533</v>
      </c>
    </row>
    <row r="3143" spans="1:2">
      <c r="A3143" s="538" t="s">
        <v>3454</v>
      </c>
      <c r="B3143" s="550">
        <v>48534</v>
      </c>
    </row>
    <row r="3144" spans="1:2">
      <c r="A3144" s="538" t="s">
        <v>3455</v>
      </c>
      <c r="B3144" s="550">
        <v>48535</v>
      </c>
    </row>
    <row r="3145" spans="1:2">
      <c r="A3145" s="538" t="s">
        <v>3456</v>
      </c>
      <c r="B3145" s="550">
        <v>48536</v>
      </c>
    </row>
    <row r="3146" spans="1:2">
      <c r="A3146" s="538" t="s">
        <v>3457</v>
      </c>
      <c r="B3146" s="550">
        <v>48537</v>
      </c>
    </row>
    <row r="3147" spans="1:2">
      <c r="A3147" s="538" t="s">
        <v>3458</v>
      </c>
      <c r="B3147" s="550">
        <v>48538</v>
      </c>
    </row>
    <row r="3148" spans="1:2">
      <c r="A3148" s="538" t="s">
        <v>3459</v>
      </c>
      <c r="B3148" s="550">
        <v>48539</v>
      </c>
    </row>
    <row r="3149" spans="1:2">
      <c r="A3149" s="538" t="s">
        <v>3460</v>
      </c>
      <c r="B3149" s="550">
        <v>48540</v>
      </c>
    </row>
    <row r="3150" spans="1:2">
      <c r="A3150" s="538" t="s">
        <v>3461</v>
      </c>
      <c r="B3150" s="550">
        <v>48541</v>
      </c>
    </row>
    <row r="3151" spans="1:2">
      <c r="A3151" s="538" t="s">
        <v>3462</v>
      </c>
      <c r="B3151" s="550">
        <v>48542</v>
      </c>
    </row>
    <row r="3152" spans="1:2">
      <c r="A3152" s="538" t="s">
        <v>3463</v>
      </c>
      <c r="B3152" s="550">
        <v>48543</v>
      </c>
    </row>
    <row r="3153" spans="1:2">
      <c r="A3153" s="538" t="s">
        <v>3464</v>
      </c>
      <c r="B3153" s="550">
        <v>48544</v>
      </c>
    </row>
    <row r="3154" spans="1:2">
      <c r="A3154" s="538" t="s">
        <v>3465</v>
      </c>
      <c r="B3154" s="550">
        <v>48545</v>
      </c>
    </row>
    <row r="3155" spans="1:2">
      <c r="A3155" s="538" t="s">
        <v>3466</v>
      </c>
      <c r="B3155" s="550">
        <v>48546</v>
      </c>
    </row>
    <row r="3156" spans="1:2">
      <c r="A3156" s="538" t="s">
        <v>3467</v>
      </c>
      <c r="B3156" s="550">
        <v>48547</v>
      </c>
    </row>
    <row r="3157" spans="1:2">
      <c r="A3157" s="538" t="s">
        <v>3468</v>
      </c>
      <c r="B3157" s="550">
        <v>48548</v>
      </c>
    </row>
    <row r="3158" spans="1:2">
      <c r="A3158" s="538" t="s">
        <v>3469</v>
      </c>
      <c r="B3158" s="550">
        <v>48549</v>
      </c>
    </row>
    <row r="3159" spans="1:2">
      <c r="A3159" s="538" t="s">
        <v>3470</v>
      </c>
      <c r="B3159" s="550">
        <v>48550</v>
      </c>
    </row>
    <row r="3160" spans="1:2">
      <c r="A3160" s="538" t="s">
        <v>3471</v>
      </c>
      <c r="B3160" s="550">
        <v>48551</v>
      </c>
    </row>
    <row r="3161" spans="1:2">
      <c r="A3161" s="538" t="s">
        <v>3472</v>
      </c>
      <c r="B3161" s="550">
        <v>48552</v>
      </c>
    </row>
    <row r="3162" spans="1:2">
      <c r="A3162" s="538" t="s">
        <v>3473</v>
      </c>
      <c r="B3162" s="550">
        <v>48553</v>
      </c>
    </row>
    <row r="3163" spans="1:2">
      <c r="A3163" s="538" t="s">
        <v>3474</v>
      </c>
      <c r="B3163" s="550">
        <v>48554</v>
      </c>
    </row>
    <row r="3164" spans="1:2">
      <c r="A3164" s="538" t="s">
        <v>3475</v>
      </c>
      <c r="B3164" s="550">
        <v>48555</v>
      </c>
    </row>
    <row r="3165" spans="1:2">
      <c r="A3165" s="538" t="s">
        <v>3476</v>
      </c>
      <c r="B3165" s="550">
        <v>48556</v>
      </c>
    </row>
    <row r="3166" spans="1:2">
      <c r="A3166" s="538" t="s">
        <v>3477</v>
      </c>
      <c r="B3166" s="550">
        <v>48557</v>
      </c>
    </row>
    <row r="3167" spans="1:2">
      <c r="A3167" s="538" t="s">
        <v>3478</v>
      </c>
      <c r="B3167" s="550">
        <v>48558</v>
      </c>
    </row>
    <row r="3168" spans="1:2">
      <c r="A3168" s="538" t="s">
        <v>3479</v>
      </c>
      <c r="B3168" s="550">
        <v>48559</v>
      </c>
    </row>
    <row r="3169" spans="1:2">
      <c r="A3169" s="538" t="s">
        <v>3480</v>
      </c>
      <c r="B3169" s="550">
        <v>48560</v>
      </c>
    </row>
    <row r="3170" spans="1:2">
      <c r="A3170" s="538" t="s">
        <v>3481</v>
      </c>
      <c r="B3170" s="550">
        <v>48561</v>
      </c>
    </row>
    <row r="3171" spans="1:2">
      <c r="A3171" s="538" t="s">
        <v>3482</v>
      </c>
      <c r="B3171" s="550">
        <v>48562</v>
      </c>
    </row>
    <row r="3172" spans="1:2">
      <c r="A3172" s="538" t="s">
        <v>3483</v>
      </c>
      <c r="B3172" s="550">
        <v>48563</v>
      </c>
    </row>
    <row r="3173" spans="1:2">
      <c r="A3173" s="538" t="s">
        <v>3484</v>
      </c>
      <c r="B3173" s="550">
        <v>48564</v>
      </c>
    </row>
    <row r="3174" spans="1:2">
      <c r="A3174" s="538" t="s">
        <v>3485</v>
      </c>
      <c r="B3174" s="550">
        <v>48565</v>
      </c>
    </row>
    <row r="3175" spans="1:2">
      <c r="A3175" s="538" t="s">
        <v>3486</v>
      </c>
      <c r="B3175" s="550">
        <v>48566</v>
      </c>
    </row>
    <row r="3176" spans="1:2">
      <c r="A3176" s="538" t="s">
        <v>3487</v>
      </c>
      <c r="B3176" s="550">
        <v>48567</v>
      </c>
    </row>
    <row r="3177" spans="1:2">
      <c r="A3177" s="538" t="s">
        <v>3488</v>
      </c>
      <c r="B3177" s="550">
        <v>48568</v>
      </c>
    </row>
    <row r="3178" spans="1:2">
      <c r="A3178" s="538" t="s">
        <v>3489</v>
      </c>
      <c r="B3178" s="550">
        <v>48569</v>
      </c>
    </row>
    <row r="3179" spans="1:2">
      <c r="A3179" s="538" t="s">
        <v>3490</v>
      </c>
      <c r="B3179" s="550">
        <v>48570</v>
      </c>
    </row>
    <row r="3180" spans="1:2">
      <c r="A3180" s="538" t="s">
        <v>3491</v>
      </c>
      <c r="B3180" s="550">
        <v>48571</v>
      </c>
    </row>
    <row r="3181" spans="1:2">
      <c r="A3181" s="538" t="s">
        <v>3492</v>
      </c>
      <c r="B3181" s="550">
        <v>48572</v>
      </c>
    </row>
    <row r="3182" spans="1:2">
      <c r="A3182" s="538" t="s">
        <v>3493</v>
      </c>
      <c r="B3182" s="550">
        <v>48573</v>
      </c>
    </row>
    <row r="3183" spans="1:2">
      <c r="A3183" s="538" t="s">
        <v>3494</v>
      </c>
      <c r="B3183" s="550">
        <v>48574</v>
      </c>
    </row>
    <row r="3184" spans="1:2">
      <c r="A3184" s="538" t="s">
        <v>3495</v>
      </c>
      <c r="B3184" s="550">
        <v>48575</v>
      </c>
    </row>
    <row r="3185" spans="1:2">
      <c r="A3185" s="538" t="s">
        <v>3496</v>
      </c>
      <c r="B3185" s="550">
        <v>48576</v>
      </c>
    </row>
    <row r="3186" spans="1:2">
      <c r="A3186" s="538" t="s">
        <v>3497</v>
      </c>
      <c r="B3186" s="550">
        <v>48577</v>
      </c>
    </row>
    <row r="3187" spans="1:2">
      <c r="A3187" s="538" t="s">
        <v>3498</v>
      </c>
      <c r="B3187" s="550">
        <v>48578</v>
      </c>
    </row>
    <row r="3188" spans="1:2">
      <c r="A3188" s="538" t="s">
        <v>3499</v>
      </c>
      <c r="B3188" s="550">
        <v>48579</v>
      </c>
    </row>
    <row r="3189" spans="1:2">
      <c r="A3189" s="538" t="s">
        <v>3500</v>
      </c>
      <c r="B3189" s="550">
        <v>48580</v>
      </c>
    </row>
    <row r="3190" spans="1:2">
      <c r="A3190" s="538" t="s">
        <v>3501</v>
      </c>
      <c r="B3190" s="550">
        <v>48581</v>
      </c>
    </row>
    <row r="3191" spans="1:2">
      <c r="A3191" s="538" t="s">
        <v>3502</v>
      </c>
      <c r="B3191" s="550">
        <v>48582</v>
      </c>
    </row>
    <row r="3192" spans="1:2">
      <c r="A3192" s="538" t="s">
        <v>3503</v>
      </c>
      <c r="B3192" s="550">
        <v>48583</v>
      </c>
    </row>
    <row r="3193" spans="1:2">
      <c r="A3193" s="538" t="s">
        <v>3504</v>
      </c>
      <c r="B3193" s="550">
        <v>48584</v>
      </c>
    </row>
    <row r="3194" spans="1:2">
      <c r="A3194" s="538" t="s">
        <v>3505</v>
      </c>
      <c r="B3194" s="550">
        <v>48585</v>
      </c>
    </row>
    <row r="3195" spans="1:2">
      <c r="A3195" s="538" t="s">
        <v>3506</v>
      </c>
      <c r="B3195" s="550">
        <v>48586</v>
      </c>
    </row>
    <row r="3196" spans="1:2">
      <c r="A3196" s="538" t="s">
        <v>3507</v>
      </c>
      <c r="B3196" s="550">
        <v>48587</v>
      </c>
    </row>
    <row r="3197" spans="1:2">
      <c r="A3197" s="538" t="s">
        <v>3508</v>
      </c>
      <c r="B3197" s="550">
        <v>48588</v>
      </c>
    </row>
    <row r="3198" spans="1:2">
      <c r="A3198" s="538" t="s">
        <v>3509</v>
      </c>
      <c r="B3198" s="550">
        <v>48589</v>
      </c>
    </row>
    <row r="3199" spans="1:2">
      <c r="A3199" s="538" t="s">
        <v>3510</v>
      </c>
      <c r="B3199" s="550">
        <v>48590</v>
      </c>
    </row>
    <row r="3200" spans="1:2">
      <c r="A3200" s="538" t="s">
        <v>3511</v>
      </c>
      <c r="B3200" s="550">
        <v>48591</v>
      </c>
    </row>
    <row r="3201" spans="1:2">
      <c r="A3201" s="538" t="s">
        <v>3512</v>
      </c>
      <c r="B3201" s="550">
        <v>48592</v>
      </c>
    </row>
    <row r="3202" spans="1:2">
      <c r="A3202" s="538" t="s">
        <v>3513</v>
      </c>
      <c r="B3202" s="550">
        <v>48593</v>
      </c>
    </row>
    <row r="3203" spans="1:2">
      <c r="A3203" s="538" t="s">
        <v>3514</v>
      </c>
      <c r="B3203" s="550">
        <v>48594</v>
      </c>
    </row>
    <row r="3204" spans="1:2">
      <c r="A3204" s="538" t="s">
        <v>3515</v>
      </c>
      <c r="B3204" s="550">
        <v>48595</v>
      </c>
    </row>
    <row r="3205" spans="1:2">
      <c r="A3205" s="538" t="s">
        <v>3516</v>
      </c>
      <c r="B3205" s="550">
        <v>48596</v>
      </c>
    </row>
    <row r="3206" spans="1:2">
      <c r="A3206" s="538" t="s">
        <v>3517</v>
      </c>
      <c r="B3206" s="550">
        <v>48597</v>
      </c>
    </row>
    <row r="3207" spans="1:2">
      <c r="A3207" s="538" t="s">
        <v>3518</v>
      </c>
      <c r="B3207" s="550">
        <v>48598</v>
      </c>
    </row>
    <row r="3208" spans="1:2">
      <c r="A3208" s="538" t="s">
        <v>3519</v>
      </c>
      <c r="B3208" s="550">
        <v>48599</v>
      </c>
    </row>
    <row r="3209" spans="1:2">
      <c r="A3209" s="538" t="s">
        <v>3520</v>
      </c>
      <c r="B3209" s="550">
        <v>48600</v>
      </c>
    </row>
    <row r="3210" spans="1:2">
      <c r="A3210" s="538" t="s">
        <v>3521</v>
      </c>
      <c r="B3210" s="550">
        <v>48601</v>
      </c>
    </row>
    <row r="3211" spans="1:2">
      <c r="A3211" s="538" t="s">
        <v>3522</v>
      </c>
      <c r="B3211" s="550">
        <v>48602</v>
      </c>
    </row>
    <row r="3212" spans="1:2">
      <c r="A3212" s="538" t="s">
        <v>3523</v>
      </c>
      <c r="B3212" s="550">
        <v>48603</v>
      </c>
    </row>
    <row r="3213" spans="1:2">
      <c r="A3213" s="538" t="s">
        <v>3524</v>
      </c>
      <c r="B3213" s="550">
        <v>48604</v>
      </c>
    </row>
    <row r="3214" spans="1:2">
      <c r="A3214" s="538" t="s">
        <v>3525</v>
      </c>
      <c r="B3214" s="550">
        <v>48605</v>
      </c>
    </row>
    <row r="3215" spans="1:2">
      <c r="A3215" s="538" t="s">
        <v>3526</v>
      </c>
      <c r="B3215" s="550">
        <v>48606</v>
      </c>
    </row>
    <row r="3216" spans="1:2">
      <c r="A3216" s="538" t="s">
        <v>3527</v>
      </c>
      <c r="B3216" s="550">
        <v>48607</v>
      </c>
    </row>
    <row r="3217" spans="1:2">
      <c r="A3217" s="538" t="s">
        <v>3528</v>
      </c>
      <c r="B3217" s="550">
        <v>48608</v>
      </c>
    </row>
    <row r="3218" spans="1:2">
      <c r="A3218" s="538" t="s">
        <v>3529</v>
      </c>
      <c r="B3218" s="550">
        <v>48609</v>
      </c>
    </row>
    <row r="3219" spans="1:2">
      <c r="A3219" s="538" t="s">
        <v>3530</v>
      </c>
      <c r="B3219" s="550">
        <v>48610</v>
      </c>
    </row>
    <row r="3220" spans="1:2">
      <c r="A3220" s="538" t="s">
        <v>3531</v>
      </c>
      <c r="B3220" s="550">
        <v>48611</v>
      </c>
    </row>
    <row r="3221" spans="1:2">
      <c r="A3221" s="538" t="s">
        <v>3532</v>
      </c>
      <c r="B3221" s="550">
        <v>48612</v>
      </c>
    </row>
    <row r="3222" spans="1:2">
      <c r="A3222" s="538" t="s">
        <v>3533</v>
      </c>
      <c r="B3222" s="550">
        <v>48613</v>
      </c>
    </row>
    <row r="3223" spans="1:2">
      <c r="A3223" s="538" t="s">
        <v>3534</v>
      </c>
      <c r="B3223" s="550">
        <v>48614</v>
      </c>
    </row>
    <row r="3224" spans="1:2">
      <c r="A3224" s="538" t="s">
        <v>3535</v>
      </c>
      <c r="B3224" s="550">
        <v>48615</v>
      </c>
    </row>
    <row r="3225" spans="1:2">
      <c r="A3225" s="538" t="s">
        <v>3536</v>
      </c>
      <c r="B3225" s="550">
        <v>48616</v>
      </c>
    </row>
    <row r="3226" spans="1:2">
      <c r="A3226" s="538" t="s">
        <v>3537</v>
      </c>
      <c r="B3226" s="550">
        <v>48617</v>
      </c>
    </row>
    <row r="3227" spans="1:2">
      <c r="A3227" s="538" t="s">
        <v>3538</v>
      </c>
      <c r="B3227" s="550">
        <v>48618</v>
      </c>
    </row>
    <row r="3228" spans="1:2">
      <c r="A3228" s="538" t="s">
        <v>3539</v>
      </c>
      <c r="B3228" s="550">
        <v>48619</v>
      </c>
    </row>
    <row r="3229" spans="1:2">
      <c r="A3229" s="538" t="s">
        <v>3540</v>
      </c>
      <c r="B3229" s="550">
        <v>48620</v>
      </c>
    </row>
    <row r="3230" spans="1:2">
      <c r="A3230" s="538" t="s">
        <v>3541</v>
      </c>
      <c r="B3230" s="550">
        <v>48621</v>
      </c>
    </row>
    <row r="3231" spans="1:2">
      <c r="A3231" s="538" t="s">
        <v>3542</v>
      </c>
      <c r="B3231" s="550">
        <v>48622</v>
      </c>
    </row>
    <row r="3232" spans="1:2">
      <c r="A3232" s="538" t="s">
        <v>3543</v>
      </c>
      <c r="B3232" s="550">
        <v>48623</v>
      </c>
    </row>
    <row r="3233" spans="1:2">
      <c r="A3233" s="538" t="s">
        <v>3544</v>
      </c>
      <c r="B3233" s="550">
        <v>48624</v>
      </c>
    </row>
    <row r="3234" spans="1:2">
      <c r="A3234" s="538" t="s">
        <v>3545</v>
      </c>
      <c r="B3234" s="550">
        <v>48625</v>
      </c>
    </row>
    <row r="3235" spans="1:2">
      <c r="A3235" s="538" t="s">
        <v>3546</v>
      </c>
      <c r="B3235" s="550">
        <v>48626</v>
      </c>
    </row>
    <row r="3236" spans="1:2">
      <c r="A3236" s="538" t="s">
        <v>3547</v>
      </c>
      <c r="B3236" s="550">
        <v>48627</v>
      </c>
    </row>
    <row r="3237" spans="1:2">
      <c r="A3237" s="538" t="s">
        <v>3548</v>
      </c>
      <c r="B3237" s="550">
        <v>48628</v>
      </c>
    </row>
    <row r="3238" spans="1:2">
      <c r="A3238" s="538" t="s">
        <v>3549</v>
      </c>
      <c r="B3238" s="550">
        <v>48629</v>
      </c>
    </row>
    <row r="3239" spans="1:2">
      <c r="A3239" s="538" t="s">
        <v>3550</v>
      </c>
      <c r="B3239" s="550">
        <v>48630</v>
      </c>
    </row>
    <row r="3240" spans="1:2">
      <c r="A3240" s="538" t="s">
        <v>3551</v>
      </c>
      <c r="B3240" s="550">
        <v>48631</v>
      </c>
    </row>
    <row r="3241" spans="1:2">
      <c r="A3241" s="538" t="s">
        <v>3552</v>
      </c>
      <c r="B3241" s="550">
        <v>48632</v>
      </c>
    </row>
    <row r="3242" spans="1:2">
      <c r="A3242" s="538" t="s">
        <v>3553</v>
      </c>
      <c r="B3242" s="550">
        <v>48633</v>
      </c>
    </row>
    <row r="3243" spans="1:2">
      <c r="A3243" s="538" t="s">
        <v>3554</v>
      </c>
      <c r="B3243" s="550">
        <v>48634</v>
      </c>
    </row>
    <row r="3244" spans="1:2">
      <c r="A3244" s="538" t="s">
        <v>3555</v>
      </c>
      <c r="B3244" s="550">
        <v>48635</v>
      </c>
    </row>
    <row r="3245" spans="1:2">
      <c r="A3245" s="538" t="s">
        <v>3556</v>
      </c>
      <c r="B3245" s="550">
        <v>48636</v>
      </c>
    </row>
    <row r="3246" spans="1:2">
      <c r="A3246" s="538" t="s">
        <v>3557</v>
      </c>
      <c r="B3246" s="550">
        <v>48637</v>
      </c>
    </row>
    <row r="3247" spans="1:2">
      <c r="A3247" s="538" t="s">
        <v>3558</v>
      </c>
      <c r="B3247" s="550">
        <v>48638</v>
      </c>
    </row>
    <row r="3248" spans="1:2">
      <c r="A3248" s="538" t="s">
        <v>3559</v>
      </c>
      <c r="B3248" s="550">
        <v>48639</v>
      </c>
    </row>
    <row r="3249" spans="1:2">
      <c r="A3249" s="538" t="s">
        <v>3560</v>
      </c>
      <c r="B3249" s="550">
        <v>48640</v>
      </c>
    </row>
    <row r="3250" spans="1:2">
      <c r="A3250" s="538" t="s">
        <v>3561</v>
      </c>
      <c r="B3250" s="550">
        <v>48641</v>
      </c>
    </row>
    <row r="3251" spans="1:2">
      <c r="A3251" s="538" t="s">
        <v>3562</v>
      </c>
      <c r="B3251" s="550">
        <v>48642</v>
      </c>
    </row>
    <row r="3252" spans="1:2">
      <c r="A3252" s="538" t="s">
        <v>3563</v>
      </c>
      <c r="B3252" s="550">
        <v>48643</v>
      </c>
    </row>
    <row r="3253" spans="1:2">
      <c r="A3253" s="538" t="s">
        <v>3564</v>
      </c>
      <c r="B3253" s="550">
        <v>48644</v>
      </c>
    </row>
    <row r="3254" spans="1:2">
      <c r="A3254" s="538" t="s">
        <v>3565</v>
      </c>
      <c r="B3254" s="550">
        <v>48645</v>
      </c>
    </row>
    <row r="3255" spans="1:2">
      <c r="A3255" s="538" t="s">
        <v>3566</v>
      </c>
      <c r="B3255" s="550">
        <v>48646</v>
      </c>
    </row>
    <row r="3256" spans="1:2">
      <c r="A3256" s="538" t="s">
        <v>3567</v>
      </c>
      <c r="B3256" s="550">
        <v>48647</v>
      </c>
    </row>
    <row r="3257" spans="1:2">
      <c r="A3257" s="538" t="s">
        <v>3568</v>
      </c>
      <c r="B3257" s="550">
        <v>48648</v>
      </c>
    </row>
    <row r="3258" spans="1:2">
      <c r="A3258" s="538" t="s">
        <v>3569</v>
      </c>
      <c r="B3258" s="550">
        <v>48649</v>
      </c>
    </row>
    <row r="3259" spans="1:2">
      <c r="A3259" s="538" t="s">
        <v>3570</v>
      </c>
      <c r="B3259" s="550">
        <v>48650</v>
      </c>
    </row>
    <row r="3260" spans="1:2">
      <c r="A3260" s="538" t="s">
        <v>3571</v>
      </c>
      <c r="B3260" s="550">
        <v>48651</v>
      </c>
    </row>
    <row r="3261" spans="1:2">
      <c r="A3261" s="538" t="s">
        <v>3572</v>
      </c>
      <c r="B3261" s="550">
        <v>48652</v>
      </c>
    </row>
    <row r="3262" spans="1:2">
      <c r="A3262" s="538" t="s">
        <v>3573</v>
      </c>
      <c r="B3262" s="550">
        <v>48653</v>
      </c>
    </row>
    <row r="3263" spans="1:2">
      <c r="A3263" s="538" t="s">
        <v>3574</v>
      </c>
      <c r="B3263" s="550">
        <v>48654</v>
      </c>
    </row>
    <row r="3264" spans="1:2">
      <c r="A3264" s="538" t="s">
        <v>3575</v>
      </c>
      <c r="B3264" s="550">
        <v>48655</v>
      </c>
    </row>
    <row r="3265" spans="1:2">
      <c r="A3265" s="538" t="s">
        <v>3576</v>
      </c>
      <c r="B3265" s="550">
        <v>48656</v>
      </c>
    </row>
    <row r="3266" spans="1:2">
      <c r="A3266" s="538" t="s">
        <v>3577</v>
      </c>
      <c r="B3266" s="550">
        <v>48657</v>
      </c>
    </row>
    <row r="3267" spans="1:2">
      <c r="A3267" s="538" t="s">
        <v>3578</v>
      </c>
      <c r="B3267" s="550">
        <v>48658</v>
      </c>
    </row>
    <row r="3268" spans="1:2">
      <c r="A3268" s="538" t="s">
        <v>3579</v>
      </c>
      <c r="B3268" s="550">
        <v>48659</v>
      </c>
    </row>
    <row r="3269" spans="1:2">
      <c r="A3269" s="538" t="s">
        <v>3580</v>
      </c>
      <c r="B3269" s="550">
        <v>48660</v>
      </c>
    </row>
    <row r="3270" spans="1:2">
      <c r="A3270" s="538" t="s">
        <v>3581</v>
      </c>
      <c r="B3270" s="550">
        <v>48661</v>
      </c>
    </row>
    <row r="3271" spans="1:2">
      <c r="A3271" s="538" t="s">
        <v>3582</v>
      </c>
      <c r="B3271" s="550">
        <v>48662</v>
      </c>
    </row>
    <row r="3272" spans="1:2">
      <c r="A3272" s="538" t="s">
        <v>3583</v>
      </c>
      <c r="B3272" s="550">
        <v>48663</v>
      </c>
    </row>
    <row r="3273" spans="1:2">
      <c r="A3273" s="538" t="s">
        <v>3584</v>
      </c>
      <c r="B3273" s="550">
        <v>48664</v>
      </c>
    </row>
    <row r="3274" spans="1:2">
      <c r="A3274" s="538" t="s">
        <v>3585</v>
      </c>
      <c r="B3274" s="550">
        <v>48665</v>
      </c>
    </row>
    <row r="3275" spans="1:2">
      <c r="A3275" s="538" t="s">
        <v>3586</v>
      </c>
      <c r="B3275" s="550">
        <v>48666</v>
      </c>
    </row>
    <row r="3276" spans="1:2">
      <c r="A3276" s="538" t="s">
        <v>3587</v>
      </c>
      <c r="B3276" s="550">
        <v>48667</v>
      </c>
    </row>
    <row r="3277" spans="1:2">
      <c r="A3277" s="538" t="s">
        <v>3588</v>
      </c>
      <c r="B3277" s="550">
        <v>48668</v>
      </c>
    </row>
    <row r="3278" spans="1:2">
      <c r="A3278" s="538" t="s">
        <v>3589</v>
      </c>
      <c r="B3278" s="550">
        <v>48669</v>
      </c>
    </row>
    <row r="3279" spans="1:2">
      <c r="A3279" s="538" t="s">
        <v>3590</v>
      </c>
      <c r="B3279" s="550">
        <v>48670</v>
      </c>
    </row>
    <row r="3280" spans="1:2">
      <c r="A3280" s="538" t="s">
        <v>3591</v>
      </c>
      <c r="B3280" s="550">
        <v>48671</v>
      </c>
    </row>
    <row r="3281" spans="1:2">
      <c r="A3281" s="538" t="s">
        <v>3592</v>
      </c>
      <c r="B3281" s="550">
        <v>48672</v>
      </c>
    </row>
    <row r="3282" spans="1:2">
      <c r="A3282" s="538" t="s">
        <v>3593</v>
      </c>
      <c r="B3282" s="550">
        <v>48673</v>
      </c>
    </row>
    <row r="3283" spans="1:2">
      <c r="A3283" s="538" t="s">
        <v>3594</v>
      </c>
      <c r="B3283" s="550">
        <v>48674</v>
      </c>
    </row>
    <row r="3284" spans="1:2">
      <c r="A3284" s="538" t="s">
        <v>3595</v>
      </c>
      <c r="B3284" s="550">
        <v>48675</v>
      </c>
    </row>
    <row r="3285" spans="1:2">
      <c r="A3285" s="538" t="s">
        <v>3596</v>
      </c>
      <c r="B3285" s="550">
        <v>48676</v>
      </c>
    </row>
    <row r="3286" spans="1:2">
      <c r="A3286" s="538" t="s">
        <v>3597</v>
      </c>
      <c r="B3286" s="550">
        <v>48677</v>
      </c>
    </row>
    <row r="3287" spans="1:2">
      <c r="A3287" s="538" t="s">
        <v>3598</v>
      </c>
      <c r="B3287" s="550">
        <v>48678</v>
      </c>
    </row>
    <row r="3288" spans="1:2">
      <c r="A3288" s="538" t="s">
        <v>3599</v>
      </c>
      <c r="B3288" s="550">
        <v>48679</v>
      </c>
    </row>
    <row r="3289" spans="1:2">
      <c r="A3289" s="538" t="s">
        <v>3600</v>
      </c>
      <c r="B3289" s="550">
        <v>48680</v>
      </c>
    </row>
    <row r="3290" spans="1:2">
      <c r="A3290" s="538" t="s">
        <v>3601</v>
      </c>
      <c r="B3290" s="550">
        <v>48681</v>
      </c>
    </row>
    <row r="3291" spans="1:2">
      <c r="A3291" s="538" t="s">
        <v>3602</v>
      </c>
      <c r="B3291" s="550">
        <v>48682</v>
      </c>
    </row>
    <row r="3292" spans="1:2">
      <c r="A3292" s="538" t="s">
        <v>3603</v>
      </c>
      <c r="B3292" s="550">
        <v>48683</v>
      </c>
    </row>
    <row r="3293" spans="1:2">
      <c r="A3293" s="538" t="s">
        <v>3604</v>
      </c>
      <c r="B3293" s="550">
        <v>48684</v>
      </c>
    </row>
    <row r="3294" spans="1:2">
      <c r="A3294" s="538" t="s">
        <v>3605</v>
      </c>
      <c r="B3294" s="550">
        <v>48685</v>
      </c>
    </row>
    <row r="3295" spans="1:2">
      <c r="A3295" s="538" t="s">
        <v>3606</v>
      </c>
      <c r="B3295" s="550">
        <v>48686</v>
      </c>
    </row>
    <row r="3296" spans="1:2">
      <c r="A3296" s="538" t="s">
        <v>3607</v>
      </c>
      <c r="B3296" s="550">
        <v>48687</v>
      </c>
    </row>
    <row r="3297" spans="1:2">
      <c r="A3297" s="538" t="s">
        <v>3608</v>
      </c>
      <c r="B3297" s="550">
        <v>48688</v>
      </c>
    </row>
    <row r="3298" spans="1:2">
      <c r="A3298" s="538" t="s">
        <v>3609</v>
      </c>
      <c r="B3298" s="550">
        <v>48689</v>
      </c>
    </row>
    <row r="3299" spans="1:2">
      <c r="A3299" s="538" t="s">
        <v>3610</v>
      </c>
      <c r="B3299" s="550">
        <v>48690</v>
      </c>
    </row>
    <row r="3300" spans="1:2">
      <c r="A3300" s="538" t="s">
        <v>3611</v>
      </c>
      <c r="B3300" s="550">
        <v>48691</v>
      </c>
    </row>
    <row r="3301" spans="1:2">
      <c r="A3301" s="538" t="s">
        <v>3612</v>
      </c>
      <c r="B3301" s="550">
        <v>48692</v>
      </c>
    </row>
    <row r="3302" spans="1:2">
      <c r="A3302" s="538" t="s">
        <v>3613</v>
      </c>
      <c r="B3302" s="550">
        <v>48693</v>
      </c>
    </row>
    <row r="3303" spans="1:2">
      <c r="A3303" s="538" t="s">
        <v>3614</v>
      </c>
      <c r="B3303" s="550">
        <v>48694</v>
      </c>
    </row>
    <row r="3304" spans="1:2">
      <c r="A3304" s="538" t="s">
        <v>3615</v>
      </c>
      <c r="B3304" s="550">
        <v>48695</v>
      </c>
    </row>
    <row r="3305" spans="1:2">
      <c r="A3305" s="538" t="s">
        <v>3616</v>
      </c>
      <c r="B3305" s="550">
        <v>48696</v>
      </c>
    </row>
    <row r="3306" spans="1:2">
      <c r="A3306" s="538" t="s">
        <v>3617</v>
      </c>
      <c r="B3306" s="550">
        <v>48697</v>
      </c>
    </row>
    <row r="3307" spans="1:2">
      <c r="A3307" s="538" t="s">
        <v>3618</v>
      </c>
      <c r="B3307" s="550">
        <v>48698</v>
      </c>
    </row>
    <row r="3308" spans="1:2">
      <c r="A3308" s="538" t="s">
        <v>3619</v>
      </c>
      <c r="B3308" s="550">
        <v>48699</v>
      </c>
    </row>
    <row r="3309" spans="1:2">
      <c r="A3309" s="538" t="s">
        <v>3620</v>
      </c>
      <c r="B3309" s="550">
        <v>48700</v>
      </c>
    </row>
    <row r="3310" spans="1:2">
      <c r="A3310" s="538" t="s">
        <v>3621</v>
      </c>
      <c r="B3310" s="550">
        <v>48701</v>
      </c>
    </row>
    <row r="3311" spans="1:2">
      <c r="A3311" s="538" t="s">
        <v>3622</v>
      </c>
      <c r="B3311" s="550">
        <v>48702</v>
      </c>
    </row>
    <row r="3312" spans="1:2">
      <c r="A3312" s="538" t="s">
        <v>3623</v>
      </c>
      <c r="B3312" s="550">
        <v>48703</v>
      </c>
    </row>
    <row r="3313" spans="1:2">
      <c r="A3313" s="538" t="s">
        <v>3624</v>
      </c>
      <c r="B3313" s="550">
        <v>48704</v>
      </c>
    </row>
    <row r="3314" spans="1:2">
      <c r="A3314" s="538" t="s">
        <v>3625</v>
      </c>
      <c r="B3314" s="550">
        <v>48705</v>
      </c>
    </row>
    <row r="3315" spans="1:2">
      <c r="A3315" s="538" t="s">
        <v>3626</v>
      </c>
      <c r="B3315" s="550">
        <v>48706</v>
      </c>
    </row>
    <row r="3316" spans="1:2">
      <c r="A3316" s="538" t="s">
        <v>3627</v>
      </c>
      <c r="B3316" s="550">
        <v>48707</v>
      </c>
    </row>
    <row r="3317" spans="1:2">
      <c r="A3317" s="538" t="s">
        <v>3628</v>
      </c>
      <c r="B3317" s="550">
        <v>48708</v>
      </c>
    </row>
    <row r="3318" spans="1:2">
      <c r="A3318" s="538" t="s">
        <v>3629</v>
      </c>
      <c r="B3318" s="550">
        <v>48709</v>
      </c>
    </row>
    <row r="3319" spans="1:2">
      <c r="A3319" s="538" t="s">
        <v>3630</v>
      </c>
      <c r="B3319" s="550">
        <v>48710</v>
      </c>
    </row>
    <row r="3320" spans="1:2">
      <c r="A3320" s="538" t="s">
        <v>3631</v>
      </c>
      <c r="B3320" s="550">
        <v>48711</v>
      </c>
    </row>
    <row r="3321" spans="1:2">
      <c r="A3321" s="538" t="s">
        <v>3632</v>
      </c>
      <c r="B3321" s="550">
        <v>48712</v>
      </c>
    </row>
    <row r="3322" spans="1:2">
      <c r="A3322" s="538" t="s">
        <v>3633</v>
      </c>
      <c r="B3322" s="550">
        <v>48713</v>
      </c>
    </row>
    <row r="3323" spans="1:2">
      <c r="A3323" s="538" t="s">
        <v>3634</v>
      </c>
      <c r="B3323" s="550">
        <v>48714</v>
      </c>
    </row>
    <row r="3324" spans="1:2">
      <c r="A3324" s="538" t="s">
        <v>3635</v>
      </c>
      <c r="B3324" s="550">
        <v>48715</v>
      </c>
    </row>
    <row r="3325" spans="1:2">
      <c r="A3325" s="538" t="s">
        <v>3636</v>
      </c>
      <c r="B3325" s="550">
        <v>48716</v>
      </c>
    </row>
    <row r="3326" spans="1:2">
      <c r="A3326" s="538" t="s">
        <v>3637</v>
      </c>
      <c r="B3326" s="550">
        <v>48717</v>
      </c>
    </row>
    <row r="3327" spans="1:2">
      <c r="A3327" s="538" t="s">
        <v>3638</v>
      </c>
      <c r="B3327" s="550">
        <v>48718</v>
      </c>
    </row>
    <row r="3328" spans="1:2">
      <c r="A3328" s="538" t="s">
        <v>3639</v>
      </c>
      <c r="B3328" s="550">
        <v>48719</v>
      </c>
    </row>
    <row r="3329" spans="1:2">
      <c r="A3329" s="538" t="s">
        <v>3640</v>
      </c>
      <c r="B3329" s="550">
        <v>48720</v>
      </c>
    </row>
    <row r="3330" spans="1:2">
      <c r="A3330" s="538" t="s">
        <v>3641</v>
      </c>
      <c r="B3330" s="550">
        <v>48721</v>
      </c>
    </row>
    <row r="3331" spans="1:2">
      <c r="A3331" s="538" t="s">
        <v>3642</v>
      </c>
      <c r="B3331" s="550">
        <v>48722</v>
      </c>
    </row>
    <row r="3332" spans="1:2">
      <c r="A3332" s="538" t="s">
        <v>3643</v>
      </c>
      <c r="B3332" s="550">
        <v>48723</v>
      </c>
    </row>
    <row r="3333" spans="1:2">
      <c r="A3333" s="538" t="s">
        <v>3644</v>
      </c>
      <c r="B3333" s="550">
        <v>48724</v>
      </c>
    </row>
    <row r="3334" spans="1:2">
      <c r="A3334" s="538" t="s">
        <v>3645</v>
      </c>
      <c r="B3334" s="550">
        <v>48725</v>
      </c>
    </row>
    <row r="3335" spans="1:2">
      <c r="A3335" s="538" t="s">
        <v>3646</v>
      </c>
      <c r="B3335" s="550">
        <v>48726</v>
      </c>
    </row>
    <row r="3336" spans="1:2">
      <c r="A3336" s="538" t="s">
        <v>3647</v>
      </c>
      <c r="B3336" s="550">
        <v>48727</v>
      </c>
    </row>
    <row r="3337" spans="1:2">
      <c r="A3337" s="538" t="s">
        <v>3648</v>
      </c>
      <c r="B3337" s="550">
        <v>48728</v>
      </c>
    </row>
    <row r="3338" spans="1:2">
      <c r="A3338" s="538" t="s">
        <v>3649</v>
      </c>
      <c r="B3338" s="550">
        <v>48729</v>
      </c>
    </row>
    <row r="3339" spans="1:2">
      <c r="A3339" s="538" t="s">
        <v>3650</v>
      </c>
      <c r="B3339" s="550">
        <v>48730</v>
      </c>
    </row>
    <row r="3340" spans="1:2">
      <c r="A3340" s="538" t="s">
        <v>3651</v>
      </c>
      <c r="B3340" s="550">
        <v>48731</v>
      </c>
    </row>
    <row r="3341" spans="1:2">
      <c r="A3341" s="538" t="s">
        <v>3652</v>
      </c>
      <c r="B3341" s="550">
        <v>48732</v>
      </c>
    </row>
    <row r="3342" spans="1:2">
      <c r="A3342" s="538" t="s">
        <v>3653</v>
      </c>
      <c r="B3342" s="550">
        <v>48733</v>
      </c>
    </row>
    <row r="3343" spans="1:2">
      <c r="A3343" s="538" t="s">
        <v>3654</v>
      </c>
      <c r="B3343" s="550">
        <v>48734</v>
      </c>
    </row>
    <row r="3344" spans="1:2">
      <c r="A3344" s="538" t="s">
        <v>3655</v>
      </c>
      <c r="B3344" s="550">
        <v>48735</v>
      </c>
    </row>
    <row r="3345" spans="1:2">
      <c r="A3345" s="538" t="s">
        <v>3656</v>
      </c>
      <c r="B3345" s="550">
        <v>48736</v>
      </c>
    </row>
    <row r="3346" spans="1:2">
      <c r="A3346" s="538" t="s">
        <v>3657</v>
      </c>
      <c r="B3346" s="550">
        <v>48737</v>
      </c>
    </row>
    <row r="3347" spans="1:2">
      <c r="A3347" s="538" t="s">
        <v>3658</v>
      </c>
      <c r="B3347" s="550">
        <v>48738</v>
      </c>
    </row>
    <row r="3348" spans="1:2">
      <c r="A3348" s="538" t="s">
        <v>3659</v>
      </c>
      <c r="B3348" s="550">
        <v>48739</v>
      </c>
    </row>
    <row r="3349" spans="1:2">
      <c r="A3349" s="538" t="s">
        <v>3660</v>
      </c>
      <c r="B3349" s="550">
        <v>48740</v>
      </c>
    </row>
    <row r="3350" spans="1:2">
      <c r="A3350" s="538" t="s">
        <v>3661</v>
      </c>
      <c r="B3350" s="550">
        <v>48741</v>
      </c>
    </row>
    <row r="3351" spans="1:2">
      <c r="A3351" s="538" t="s">
        <v>3662</v>
      </c>
      <c r="B3351" s="550">
        <v>48742</v>
      </c>
    </row>
    <row r="3352" spans="1:2">
      <c r="A3352" s="538" t="s">
        <v>3663</v>
      </c>
      <c r="B3352" s="550">
        <v>48743</v>
      </c>
    </row>
    <row r="3353" spans="1:2">
      <c r="A3353" s="538" t="s">
        <v>3664</v>
      </c>
      <c r="B3353" s="550">
        <v>48744</v>
      </c>
    </row>
    <row r="3354" spans="1:2">
      <c r="A3354" s="538" t="s">
        <v>3665</v>
      </c>
      <c r="B3354" s="550">
        <v>48745</v>
      </c>
    </row>
    <row r="3355" spans="1:2">
      <c r="A3355" s="538" t="s">
        <v>3666</v>
      </c>
      <c r="B3355" s="550">
        <v>48746</v>
      </c>
    </row>
    <row r="3356" spans="1:2">
      <c r="A3356" s="538" t="s">
        <v>3667</v>
      </c>
      <c r="B3356" s="550">
        <v>48747</v>
      </c>
    </row>
    <row r="3357" spans="1:2">
      <c r="A3357" s="538" t="s">
        <v>3668</v>
      </c>
      <c r="B3357" s="550">
        <v>48748</v>
      </c>
    </row>
    <row r="3358" spans="1:2">
      <c r="A3358" s="538" t="s">
        <v>3669</v>
      </c>
      <c r="B3358" s="550">
        <v>48749</v>
      </c>
    </row>
    <row r="3359" spans="1:2">
      <c r="A3359" s="538" t="s">
        <v>3670</v>
      </c>
      <c r="B3359" s="550">
        <v>48750</v>
      </c>
    </row>
    <row r="3360" spans="1:2">
      <c r="A3360" s="538" t="s">
        <v>3671</v>
      </c>
      <c r="B3360" s="550">
        <v>48751</v>
      </c>
    </row>
    <row r="3361" spans="1:2">
      <c r="A3361" s="538" t="s">
        <v>3672</v>
      </c>
      <c r="B3361" s="550">
        <v>48752</v>
      </c>
    </row>
    <row r="3362" spans="1:2">
      <c r="A3362" s="538" t="s">
        <v>3673</v>
      </c>
      <c r="B3362" s="550">
        <v>48753</v>
      </c>
    </row>
    <row r="3363" spans="1:2">
      <c r="A3363" s="538" t="s">
        <v>3674</v>
      </c>
      <c r="B3363" s="550">
        <v>48754</v>
      </c>
    </row>
    <row r="3364" spans="1:2">
      <c r="A3364" s="538" t="s">
        <v>3675</v>
      </c>
      <c r="B3364" s="550">
        <v>48755</v>
      </c>
    </row>
    <row r="3365" spans="1:2">
      <c r="A3365" s="538" t="s">
        <v>3676</v>
      </c>
      <c r="B3365" s="550">
        <v>48756</v>
      </c>
    </row>
    <row r="3366" spans="1:2">
      <c r="A3366" s="538" t="s">
        <v>3677</v>
      </c>
      <c r="B3366" s="550">
        <v>48757</v>
      </c>
    </row>
    <row r="3367" spans="1:2">
      <c r="A3367" s="538" t="s">
        <v>3678</v>
      </c>
      <c r="B3367" s="550">
        <v>48758</v>
      </c>
    </row>
    <row r="3368" spans="1:2">
      <c r="A3368" s="538" t="s">
        <v>3679</v>
      </c>
      <c r="B3368" s="550">
        <v>48759</v>
      </c>
    </row>
    <row r="3369" spans="1:2">
      <c r="A3369" s="538" t="s">
        <v>3680</v>
      </c>
      <c r="B3369" s="550">
        <v>48760</v>
      </c>
    </row>
    <row r="3370" spans="1:2">
      <c r="A3370" s="538" t="s">
        <v>3681</v>
      </c>
      <c r="B3370" s="550">
        <v>48761</v>
      </c>
    </row>
    <row r="3371" spans="1:2">
      <c r="A3371" s="538" t="s">
        <v>3682</v>
      </c>
      <c r="B3371" s="550">
        <v>48762</v>
      </c>
    </row>
    <row r="3372" spans="1:2">
      <c r="A3372" s="538" t="s">
        <v>3683</v>
      </c>
      <c r="B3372" s="550">
        <v>48763</v>
      </c>
    </row>
    <row r="3373" spans="1:2">
      <c r="A3373" s="538" t="s">
        <v>3684</v>
      </c>
      <c r="B3373" s="550">
        <v>48764</v>
      </c>
    </row>
    <row r="3374" spans="1:2">
      <c r="A3374" s="538" t="s">
        <v>3685</v>
      </c>
      <c r="B3374" s="550">
        <v>48765</v>
      </c>
    </row>
    <row r="3375" spans="1:2">
      <c r="A3375" s="538" t="s">
        <v>3686</v>
      </c>
      <c r="B3375" s="550">
        <v>48766</v>
      </c>
    </row>
    <row r="3376" spans="1:2">
      <c r="A3376" s="538" t="s">
        <v>3687</v>
      </c>
      <c r="B3376" s="550">
        <v>48767</v>
      </c>
    </row>
    <row r="3377" spans="1:2">
      <c r="A3377" s="538" t="s">
        <v>3688</v>
      </c>
      <c r="B3377" s="550">
        <v>48768</v>
      </c>
    </row>
    <row r="3378" spans="1:2">
      <c r="A3378" s="538" t="s">
        <v>3689</v>
      </c>
      <c r="B3378" s="550">
        <v>48769</v>
      </c>
    </row>
    <row r="3379" spans="1:2">
      <c r="A3379" s="538" t="s">
        <v>3690</v>
      </c>
      <c r="B3379" s="550">
        <v>48770</v>
      </c>
    </row>
    <row r="3380" spans="1:2">
      <c r="A3380" s="538" t="s">
        <v>3691</v>
      </c>
      <c r="B3380" s="550">
        <v>48771</v>
      </c>
    </row>
    <row r="3381" spans="1:2">
      <c r="A3381" s="538" t="s">
        <v>3692</v>
      </c>
      <c r="B3381" s="550">
        <v>48772</v>
      </c>
    </row>
    <row r="3382" spans="1:2">
      <c r="A3382" s="538" t="s">
        <v>3693</v>
      </c>
      <c r="B3382" s="550">
        <v>48773</v>
      </c>
    </row>
    <row r="3383" spans="1:2">
      <c r="A3383" s="538" t="s">
        <v>3694</v>
      </c>
      <c r="B3383" s="550">
        <v>48774</v>
      </c>
    </row>
    <row r="3384" spans="1:2">
      <c r="A3384" s="538" t="s">
        <v>3695</v>
      </c>
      <c r="B3384" s="550">
        <v>48775</v>
      </c>
    </row>
    <row r="3385" spans="1:2">
      <c r="A3385" s="538" t="s">
        <v>3696</v>
      </c>
      <c r="B3385" s="550">
        <v>48776</v>
      </c>
    </row>
    <row r="3386" spans="1:2">
      <c r="A3386" s="538" t="s">
        <v>3697</v>
      </c>
      <c r="B3386" s="550">
        <v>48777</v>
      </c>
    </row>
    <row r="3387" spans="1:2">
      <c r="A3387" s="538" t="s">
        <v>3698</v>
      </c>
      <c r="B3387" s="550">
        <v>48778</v>
      </c>
    </row>
    <row r="3388" spans="1:2">
      <c r="A3388" s="538" t="s">
        <v>3699</v>
      </c>
      <c r="B3388" s="550">
        <v>48779</v>
      </c>
    </row>
    <row r="3389" spans="1:2">
      <c r="A3389" s="538" t="s">
        <v>3700</v>
      </c>
      <c r="B3389" s="550">
        <v>48780</v>
      </c>
    </row>
    <row r="3390" spans="1:2">
      <c r="A3390" s="538" t="s">
        <v>3701</v>
      </c>
      <c r="B3390" s="550">
        <v>48781</v>
      </c>
    </row>
    <row r="3391" spans="1:2">
      <c r="A3391" s="538" t="s">
        <v>3702</v>
      </c>
      <c r="B3391" s="550">
        <v>48782</v>
      </c>
    </row>
    <row r="3392" spans="1:2">
      <c r="A3392" s="538" t="s">
        <v>3703</v>
      </c>
      <c r="B3392" s="550">
        <v>48783</v>
      </c>
    </row>
    <row r="3393" spans="1:2">
      <c r="A3393" s="538" t="s">
        <v>3704</v>
      </c>
      <c r="B3393" s="550">
        <v>48784</v>
      </c>
    </row>
    <row r="3394" spans="1:2">
      <c r="A3394" s="538" t="s">
        <v>3705</v>
      </c>
      <c r="B3394" s="550">
        <v>48785</v>
      </c>
    </row>
    <row r="3395" spans="1:2">
      <c r="A3395" s="538" t="s">
        <v>3706</v>
      </c>
      <c r="B3395" s="550">
        <v>48786</v>
      </c>
    </row>
    <row r="3396" spans="1:2">
      <c r="A3396" s="538" t="s">
        <v>3707</v>
      </c>
      <c r="B3396" s="550">
        <v>48787</v>
      </c>
    </row>
    <row r="3397" spans="1:2">
      <c r="A3397" s="538" t="s">
        <v>3708</v>
      </c>
      <c r="B3397" s="550">
        <v>48788</v>
      </c>
    </row>
    <row r="3398" spans="1:2">
      <c r="A3398" s="538" t="s">
        <v>3709</v>
      </c>
      <c r="B3398" s="550">
        <v>48789</v>
      </c>
    </row>
    <row r="3399" spans="1:2">
      <c r="A3399" s="538" t="s">
        <v>3710</v>
      </c>
      <c r="B3399" s="550">
        <v>48790</v>
      </c>
    </row>
    <row r="3400" spans="1:2">
      <c r="A3400" s="538" t="s">
        <v>3711</v>
      </c>
      <c r="B3400" s="550">
        <v>48791</v>
      </c>
    </row>
    <row r="3401" spans="1:2">
      <c r="A3401" s="538" t="s">
        <v>3712</v>
      </c>
      <c r="B3401" s="550">
        <v>48792</v>
      </c>
    </row>
    <row r="3402" spans="1:2">
      <c r="A3402" s="538" t="s">
        <v>3713</v>
      </c>
      <c r="B3402" s="550">
        <v>48793</v>
      </c>
    </row>
    <row r="3403" spans="1:2">
      <c r="A3403" s="538" t="s">
        <v>3714</v>
      </c>
      <c r="B3403" s="550">
        <v>48794</v>
      </c>
    </row>
    <row r="3404" spans="1:2">
      <c r="A3404" s="538" t="s">
        <v>3715</v>
      </c>
      <c r="B3404" s="550">
        <v>48795</v>
      </c>
    </row>
    <row r="3405" spans="1:2">
      <c r="A3405" s="538" t="s">
        <v>3716</v>
      </c>
      <c r="B3405" s="550">
        <v>48796</v>
      </c>
    </row>
    <row r="3406" spans="1:2">
      <c r="A3406" s="538" t="s">
        <v>3717</v>
      </c>
      <c r="B3406" s="550">
        <v>48797</v>
      </c>
    </row>
    <row r="3407" spans="1:2">
      <c r="A3407" s="538" t="s">
        <v>3718</v>
      </c>
      <c r="B3407" s="550">
        <v>48798</v>
      </c>
    </row>
    <row r="3408" spans="1:2">
      <c r="A3408" s="538" t="s">
        <v>3719</v>
      </c>
      <c r="B3408" s="550">
        <v>48799</v>
      </c>
    </row>
    <row r="3409" spans="1:2">
      <c r="A3409" s="538" t="s">
        <v>3720</v>
      </c>
      <c r="B3409" s="550">
        <v>48800</v>
      </c>
    </row>
    <row r="3410" spans="1:2">
      <c r="A3410" s="538" t="s">
        <v>3721</v>
      </c>
      <c r="B3410" s="550">
        <v>48801</v>
      </c>
    </row>
    <row r="3411" spans="1:2">
      <c r="A3411" s="538" t="s">
        <v>3722</v>
      </c>
      <c r="B3411" s="550">
        <v>48802</v>
      </c>
    </row>
    <row r="3412" spans="1:2">
      <c r="A3412" s="538" t="s">
        <v>3723</v>
      </c>
      <c r="B3412" s="550">
        <v>48803</v>
      </c>
    </row>
    <row r="3413" spans="1:2">
      <c r="A3413" s="538" t="s">
        <v>3724</v>
      </c>
      <c r="B3413" s="550">
        <v>48804</v>
      </c>
    </row>
    <row r="3414" spans="1:2">
      <c r="A3414" s="538" t="s">
        <v>3725</v>
      </c>
      <c r="B3414" s="550">
        <v>48805</v>
      </c>
    </row>
    <row r="3415" spans="1:2">
      <c r="A3415" s="538" t="s">
        <v>3726</v>
      </c>
      <c r="B3415" s="550">
        <v>48806</v>
      </c>
    </row>
    <row r="3416" spans="1:2">
      <c r="A3416" s="538" t="s">
        <v>3727</v>
      </c>
      <c r="B3416" s="550">
        <v>48807</v>
      </c>
    </row>
    <row r="3417" spans="1:2">
      <c r="A3417" s="538" t="s">
        <v>3728</v>
      </c>
      <c r="B3417" s="550">
        <v>48808</v>
      </c>
    </row>
    <row r="3418" spans="1:2">
      <c r="A3418" s="538" t="s">
        <v>3729</v>
      </c>
      <c r="B3418" s="550">
        <v>48809</v>
      </c>
    </row>
    <row r="3419" spans="1:2">
      <c r="A3419" s="538" t="s">
        <v>3730</v>
      </c>
      <c r="B3419" s="550">
        <v>48810</v>
      </c>
    </row>
    <row r="3420" spans="1:2">
      <c r="A3420" s="538" t="s">
        <v>3731</v>
      </c>
      <c r="B3420" s="550">
        <v>48811</v>
      </c>
    </row>
    <row r="3421" spans="1:2">
      <c r="A3421" s="538" t="s">
        <v>3732</v>
      </c>
      <c r="B3421" s="550">
        <v>48812</v>
      </c>
    </row>
    <row r="3422" spans="1:2">
      <c r="A3422" s="538" t="s">
        <v>3733</v>
      </c>
      <c r="B3422" s="550">
        <v>48813</v>
      </c>
    </row>
    <row r="3423" spans="1:2">
      <c r="A3423" s="538" t="s">
        <v>3734</v>
      </c>
      <c r="B3423" s="550">
        <v>48814</v>
      </c>
    </row>
    <row r="3424" spans="1:2">
      <c r="A3424" s="538" t="s">
        <v>3735</v>
      </c>
      <c r="B3424" s="550">
        <v>48815</v>
      </c>
    </row>
    <row r="3425" spans="1:2">
      <c r="A3425" s="538" t="s">
        <v>3736</v>
      </c>
      <c r="B3425" s="550">
        <v>48816</v>
      </c>
    </row>
    <row r="3426" spans="1:2">
      <c r="A3426" s="538" t="s">
        <v>3737</v>
      </c>
      <c r="B3426" s="550">
        <v>48817</v>
      </c>
    </row>
    <row r="3427" spans="1:2">
      <c r="A3427" s="538" t="s">
        <v>3738</v>
      </c>
      <c r="B3427" s="550">
        <v>48818</v>
      </c>
    </row>
    <row r="3428" spans="1:2">
      <c r="A3428" s="538" t="s">
        <v>3739</v>
      </c>
      <c r="B3428" s="550">
        <v>48819</v>
      </c>
    </row>
    <row r="3429" spans="1:2">
      <c r="A3429" s="538" t="s">
        <v>3740</v>
      </c>
      <c r="B3429" s="550">
        <v>48820</v>
      </c>
    </row>
    <row r="3430" spans="1:2">
      <c r="A3430" s="538" t="s">
        <v>3741</v>
      </c>
      <c r="B3430" s="550">
        <v>48821</v>
      </c>
    </row>
    <row r="3431" spans="1:2">
      <c r="A3431" s="538" t="s">
        <v>3742</v>
      </c>
      <c r="B3431" s="550">
        <v>48822</v>
      </c>
    </row>
    <row r="3432" spans="1:2">
      <c r="A3432" s="538" t="s">
        <v>3743</v>
      </c>
      <c r="B3432" s="550">
        <v>48823</v>
      </c>
    </row>
    <row r="3433" spans="1:2">
      <c r="A3433" s="538" t="s">
        <v>3744</v>
      </c>
      <c r="B3433" s="550">
        <v>48824</v>
      </c>
    </row>
    <row r="3434" spans="1:2">
      <c r="A3434" s="538" t="s">
        <v>3745</v>
      </c>
      <c r="B3434" s="550">
        <v>48825</v>
      </c>
    </row>
    <row r="3435" spans="1:2">
      <c r="A3435" s="538" t="s">
        <v>3746</v>
      </c>
      <c r="B3435" s="550">
        <v>48826</v>
      </c>
    </row>
    <row r="3436" spans="1:2">
      <c r="A3436" s="538" t="s">
        <v>3747</v>
      </c>
      <c r="B3436" s="550">
        <v>48827</v>
      </c>
    </row>
    <row r="3437" spans="1:2">
      <c r="A3437" s="538" t="s">
        <v>3748</v>
      </c>
      <c r="B3437" s="550">
        <v>48828</v>
      </c>
    </row>
    <row r="3438" spans="1:2">
      <c r="A3438" s="538" t="s">
        <v>3749</v>
      </c>
      <c r="B3438" s="550">
        <v>48829</v>
      </c>
    </row>
    <row r="3439" spans="1:2">
      <c r="A3439" s="538" t="s">
        <v>3750</v>
      </c>
      <c r="B3439" s="550">
        <v>48830</v>
      </c>
    </row>
    <row r="3440" spans="1:2">
      <c r="A3440" s="538" t="s">
        <v>3751</v>
      </c>
      <c r="B3440" s="550">
        <v>48831</v>
      </c>
    </row>
    <row r="3441" spans="1:2">
      <c r="A3441" s="538" t="s">
        <v>3752</v>
      </c>
      <c r="B3441" s="550">
        <v>48832</v>
      </c>
    </row>
    <row r="3442" spans="1:2">
      <c r="A3442" s="538" t="s">
        <v>3753</v>
      </c>
      <c r="B3442" s="550">
        <v>48833</v>
      </c>
    </row>
    <row r="3443" spans="1:2">
      <c r="A3443" s="538" t="s">
        <v>3754</v>
      </c>
      <c r="B3443" s="550">
        <v>48834</v>
      </c>
    </row>
    <row r="3444" spans="1:2">
      <c r="A3444" s="538" t="s">
        <v>3755</v>
      </c>
      <c r="B3444" s="550">
        <v>48835</v>
      </c>
    </row>
    <row r="3445" spans="1:2">
      <c r="A3445" s="538" t="s">
        <v>3756</v>
      </c>
      <c r="B3445" s="550">
        <v>48836</v>
      </c>
    </row>
    <row r="3446" spans="1:2">
      <c r="A3446" s="538" t="s">
        <v>3757</v>
      </c>
      <c r="B3446" s="550">
        <v>48837</v>
      </c>
    </row>
    <row r="3447" spans="1:2">
      <c r="A3447" s="538" t="s">
        <v>3758</v>
      </c>
      <c r="B3447" s="550">
        <v>48838</v>
      </c>
    </row>
    <row r="3448" spans="1:2">
      <c r="A3448" s="538" t="s">
        <v>3759</v>
      </c>
      <c r="B3448" s="550">
        <v>48839</v>
      </c>
    </row>
    <row r="3449" spans="1:2">
      <c r="A3449" s="538" t="s">
        <v>3760</v>
      </c>
      <c r="B3449" s="550">
        <v>48840</v>
      </c>
    </row>
    <row r="3450" spans="1:2">
      <c r="A3450" s="538" t="s">
        <v>3761</v>
      </c>
      <c r="B3450" s="550">
        <v>48841</v>
      </c>
    </row>
    <row r="3451" spans="1:2">
      <c r="A3451" s="538" t="s">
        <v>3762</v>
      </c>
      <c r="B3451" s="550">
        <v>48842</v>
      </c>
    </row>
    <row r="3452" spans="1:2">
      <c r="A3452" s="538" t="s">
        <v>3763</v>
      </c>
      <c r="B3452" s="550">
        <v>48843</v>
      </c>
    </row>
    <row r="3453" spans="1:2">
      <c r="A3453" s="538" t="s">
        <v>3764</v>
      </c>
      <c r="B3453" s="550">
        <v>48844</v>
      </c>
    </row>
    <row r="3454" spans="1:2">
      <c r="A3454" s="538" t="s">
        <v>3765</v>
      </c>
      <c r="B3454" s="550">
        <v>48845</v>
      </c>
    </row>
    <row r="3455" spans="1:2">
      <c r="A3455" s="538" t="s">
        <v>3766</v>
      </c>
      <c r="B3455" s="550">
        <v>48846</v>
      </c>
    </row>
    <row r="3456" spans="1:2">
      <c r="A3456" s="538" t="s">
        <v>3767</v>
      </c>
      <c r="B3456" s="550">
        <v>48847</v>
      </c>
    </row>
    <row r="3457" spans="1:2">
      <c r="A3457" s="538" t="s">
        <v>3768</v>
      </c>
      <c r="B3457" s="550">
        <v>48848</v>
      </c>
    </row>
    <row r="3458" spans="1:2">
      <c r="A3458" s="538" t="s">
        <v>3769</v>
      </c>
      <c r="B3458" s="550">
        <v>48849</v>
      </c>
    </row>
    <row r="3459" spans="1:2">
      <c r="A3459" s="538" t="s">
        <v>3770</v>
      </c>
      <c r="B3459" s="550">
        <v>48850</v>
      </c>
    </row>
    <row r="3460" spans="1:2">
      <c r="A3460" s="538" t="s">
        <v>3771</v>
      </c>
      <c r="B3460" s="550">
        <v>48851</v>
      </c>
    </row>
    <row r="3461" spans="1:2">
      <c r="A3461" s="538" t="s">
        <v>3772</v>
      </c>
      <c r="B3461" s="550">
        <v>48852</v>
      </c>
    </row>
    <row r="3462" spans="1:2">
      <c r="A3462" s="538" t="s">
        <v>3773</v>
      </c>
      <c r="B3462" s="550">
        <v>48853</v>
      </c>
    </row>
    <row r="3463" spans="1:2">
      <c r="A3463" s="538" t="s">
        <v>3774</v>
      </c>
      <c r="B3463" s="550">
        <v>48854</v>
      </c>
    </row>
    <row r="3464" spans="1:2">
      <c r="A3464" s="538" t="s">
        <v>3775</v>
      </c>
      <c r="B3464" s="550">
        <v>48855</v>
      </c>
    </row>
    <row r="3465" spans="1:2">
      <c r="A3465" s="538" t="s">
        <v>3776</v>
      </c>
      <c r="B3465" s="550">
        <v>48856</v>
      </c>
    </row>
    <row r="3466" spans="1:2">
      <c r="A3466" s="538" t="s">
        <v>3777</v>
      </c>
      <c r="B3466" s="550">
        <v>48857</v>
      </c>
    </row>
    <row r="3467" spans="1:2">
      <c r="A3467" s="538" t="s">
        <v>3778</v>
      </c>
      <c r="B3467" s="550">
        <v>48858</v>
      </c>
    </row>
    <row r="3468" spans="1:2">
      <c r="A3468" s="538" t="s">
        <v>3779</v>
      </c>
      <c r="B3468" s="550">
        <v>48859</v>
      </c>
    </row>
    <row r="3469" spans="1:2">
      <c r="A3469" s="538" t="s">
        <v>3780</v>
      </c>
      <c r="B3469" s="550">
        <v>48860</v>
      </c>
    </row>
    <row r="3470" spans="1:2">
      <c r="A3470" s="538" t="s">
        <v>3781</v>
      </c>
      <c r="B3470" s="550">
        <v>48861</v>
      </c>
    </row>
    <row r="3471" spans="1:2">
      <c r="A3471" s="538" t="s">
        <v>3782</v>
      </c>
      <c r="B3471" s="550">
        <v>48862</v>
      </c>
    </row>
    <row r="3472" spans="1:2">
      <c r="A3472" s="538" t="s">
        <v>3783</v>
      </c>
      <c r="B3472" s="550">
        <v>48863</v>
      </c>
    </row>
    <row r="3473" spans="1:2">
      <c r="A3473" s="538" t="s">
        <v>3784</v>
      </c>
      <c r="B3473" s="550">
        <v>48864</v>
      </c>
    </row>
    <row r="3474" spans="1:2">
      <c r="A3474" s="538" t="s">
        <v>3785</v>
      </c>
      <c r="B3474" s="550">
        <v>48865</v>
      </c>
    </row>
    <row r="3475" spans="1:2">
      <c r="A3475" s="538" t="s">
        <v>3786</v>
      </c>
      <c r="B3475" s="550">
        <v>48866</v>
      </c>
    </row>
    <row r="3476" spans="1:2">
      <c r="A3476" s="538" t="s">
        <v>3787</v>
      </c>
      <c r="B3476" s="550">
        <v>48867</v>
      </c>
    </row>
    <row r="3477" spans="1:2">
      <c r="A3477" s="538" t="s">
        <v>3788</v>
      </c>
      <c r="B3477" s="550">
        <v>48868</v>
      </c>
    </row>
    <row r="3478" spans="1:2">
      <c r="A3478" s="538" t="s">
        <v>3789</v>
      </c>
      <c r="B3478" s="550">
        <v>48869</v>
      </c>
    </row>
    <row r="3479" spans="1:2">
      <c r="A3479" s="538" t="s">
        <v>3790</v>
      </c>
      <c r="B3479" s="550">
        <v>48870</v>
      </c>
    </row>
    <row r="3480" spans="1:2">
      <c r="A3480" s="538" t="s">
        <v>3791</v>
      </c>
      <c r="B3480" s="550">
        <v>48871</v>
      </c>
    </row>
    <row r="3481" spans="1:2">
      <c r="A3481" s="538" t="s">
        <v>3792</v>
      </c>
      <c r="B3481" s="550">
        <v>48872</v>
      </c>
    </row>
    <row r="3482" spans="1:2">
      <c r="A3482" s="538" t="s">
        <v>3793</v>
      </c>
      <c r="B3482" s="550">
        <v>48873</v>
      </c>
    </row>
    <row r="3483" spans="1:2">
      <c r="A3483" s="538" t="s">
        <v>3794</v>
      </c>
      <c r="B3483" s="550">
        <v>48874</v>
      </c>
    </row>
    <row r="3484" spans="1:2">
      <c r="A3484" s="538" t="s">
        <v>3795</v>
      </c>
      <c r="B3484" s="550">
        <v>48875</v>
      </c>
    </row>
    <row r="3485" spans="1:2">
      <c r="A3485" s="538" t="s">
        <v>3796</v>
      </c>
      <c r="B3485" s="550">
        <v>48876</v>
      </c>
    </row>
    <row r="3486" spans="1:2">
      <c r="A3486" s="538" t="s">
        <v>3797</v>
      </c>
      <c r="B3486" s="550">
        <v>48877</v>
      </c>
    </row>
    <row r="3487" spans="1:2">
      <c r="A3487" s="538" t="s">
        <v>3798</v>
      </c>
      <c r="B3487" s="550">
        <v>48878</v>
      </c>
    </row>
    <row r="3488" spans="1:2">
      <c r="A3488" s="538" t="s">
        <v>3799</v>
      </c>
      <c r="B3488" s="550">
        <v>48879</v>
      </c>
    </row>
    <row r="3489" spans="1:2">
      <c r="A3489" s="538" t="s">
        <v>3800</v>
      </c>
      <c r="B3489" s="550">
        <v>48880</v>
      </c>
    </row>
    <row r="3490" spans="1:2">
      <c r="A3490" s="538" t="s">
        <v>3801</v>
      </c>
      <c r="B3490" s="550">
        <v>48881</v>
      </c>
    </row>
    <row r="3491" spans="1:2">
      <c r="A3491" s="538" t="s">
        <v>3802</v>
      </c>
      <c r="B3491" s="550">
        <v>48882</v>
      </c>
    </row>
    <row r="3492" spans="1:2">
      <c r="A3492" s="538" t="s">
        <v>3803</v>
      </c>
      <c r="B3492" s="550">
        <v>48883</v>
      </c>
    </row>
    <row r="3493" spans="1:2">
      <c r="A3493" s="538" t="s">
        <v>3804</v>
      </c>
      <c r="B3493" s="550">
        <v>48884</v>
      </c>
    </row>
    <row r="3494" spans="1:2">
      <c r="A3494" s="538" t="s">
        <v>3805</v>
      </c>
      <c r="B3494" s="550">
        <v>48885</v>
      </c>
    </row>
    <row r="3495" spans="1:2">
      <c r="A3495" s="538" t="s">
        <v>3806</v>
      </c>
      <c r="B3495" s="550">
        <v>48886</v>
      </c>
    </row>
    <row r="3496" spans="1:2">
      <c r="A3496" s="538" t="s">
        <v>3807</v>
      </c>
      <c r="B3496" s="550">
        <v>48887</v>
      </c>
    </row>
    <row r="3497" spans="1:2">
      <c r="A3497" s="538" t="s">
        <v>3808</v>
      </c>
      <c r="B3497" s="550">
        <v>48888</v>
      </c>
    </row>
    <row r="3498" spans="1:2">
      <c r="A3498" s="538" t="s">
        <v>3809</v>
      </c>
      <c r="B3498" s="550">
        <v>48889</v>
      </c>
    </row>
    <row r="3499" spans="1:2">
      <c r="A3499" s="538" t="s">
        <v>3810</v>
      </c>
      <c r="B3499" s="550">
        <v>48890</v>
      </c>
    </row>
    <row r="3500" spans="1:2">
      <c r="A3500" s="538" t="s">
        <v>3811</v>
      </c>
      <c r="B3500" s="550">
        <v>48891</v>
      </c>
    </row>
    <row r="3501" spans="1:2">
      <c r="A3501" s="538" t="s">
        <v>3812</v>
      </c>
      <c r="B3501" s="550">
        <v>48892</v>
      </c>
    </row>
    <row r="3502" spans="1:2">
      <c r="A3502" s="538" t="s">
        <v>3813</v>
      </c>
      <c r="B3502" s="550">
        <v>48893</v>
      </c>
    </row>
    <row r="3503" spans="1:2">
      <c r="A3503" s="538" t="s">
        <v>3814</v>
      </c>
      <c r="B3503" s="550">
        <v>48894</v>
      </c>
    </row>
    <row r="3504" spans="1:2">
      <c r="A3504" s="538" t="s">
        <v>3815</v>
      </c>
      <c r="B3504" s="550">
        <v>48895</v>
      </c>
    </row>
    <row r="3505" spans="1:2">
      <c r="A3505" s="538" t="s">
        <v>3816</v>
      </c>
      <c r="B3505" s="550">
        <v>48896</v>
      </c>
    </row>
    <row r="3506" spans="1:2">
      <c r="A3506" s="538" t="s">
        <v>3817</v>
      </c>
      <c r="B3506" s="550">
        <v>48897</v>
      </c>
    </row>
    <row r="3507" spans="1:2">
      <c r="A3507" s="538" t="s">
        <v>3818</v>
      </c>
      <c r="B3507" s="550">
        <v>48898</v>
      </c>
    </row>
    <row r="3508" spans="1:2">
      <c r="A3508" s="538" t="s">
        <v>3819</v>
      </c>
      <c r="B3508" s="550">
        <v>48899</v>
      </c>
    </row>
    <row r="3509" spans="1:2">
      <c r="A3509" s="538" t="s">
        <v>3820</v>
      </c>
      <c r="B3509" s="550">
        <v>48900</v>
      </c>
    </row>
    <row r="3510" spans="1:2">
      <c r="A3510" s="538" t="s">
        <v>3821</v>
      </c>
      <c r="B3510" s="550">
        <v>48901</v>
      </c>
    </row>
    <row r="3511" spans="1:2">
      <c r="A3511" s="538" t="s">
        <v>3822</v>
      </c>
      <c r="B3511" s="550">
        <v>48902</v>
      </c>
    </row>
    <row r="3512" spans="1:2">
      <c r="A3512" s="538" t="s">
        <v>3823</v>
      </c>
      <c r="B3512" s="550">
        <v>48903</v>
      </c>
    </row>
    <row r="3513" spans="1:2">
      <c r="A3513" s="538" t="s">
        <v>3824</v>
      </c>
      <c r="B3513" s="550">
        <v>48904</v>
      </c>
    </row>
    <row r="3514" spans="1:2">
      <c r="A3514" s="538" t="s">
        <v>3825</v>
      </c>
      <c r="B3514" s="550">
        <v>48905</v>
      </c>
    </row>
    <row r="3515" spans="1:2">
      <c r="A3515" s="538" t="s">
        <v>3826</v>
      </c>
      <c r="B3515" s="550">
        <v>48906</v>
      </c>
    </row>
    <row r="3516" spans="1:2">
      <c r="A3516" s="538" t="s">
        <v>3827</v>
      </c>
      <c r="B3516" s="550">
        <v>48907</v>
      </c>
    </row>
    <row r="3517" spans="1:2">
      <c r="A3517" s="538" t="s">
        <v>3828</v>
      </c>
      <c r="B3517" s="550">
        <v>48908</v>
      </c>
    </row>
    <row r="3518" spans="1:2">
      <c r="A3518" s="538" t="s">
        <v>3829</v>
      </c>
      <c r="B3518" s="550">
        <v>48909</v>
      </c>
    </row>
    <row r="3519" spans="1:2">
      <c r="A3519" s="538" t="s">
        <v>3830</v>
      </c>
      <c r="B3519" s="550">
        <v>48910</v>
      </c>
    </row>
    <row r="3520" spans="1:2">
      <c r="A3520" s="538" t="s">
        <v>3831</v>
      </c>
      <c r="B3520" s="550">
        <v>48911</v>
      </c>
    </row>
    <row r="3521" spans="1:2">
      <c r="A3521" s="538" t="s">
        <v>3832</v>
      </c>
      <c r="B3521" s="550">
        <v>48912</v>
      </c>
    </row>
    <row r="3522" spans="1:2">
      <c r="A3522" s="538" t="s">
        <v>3833</v>
      </c>
      <c r="B3522" s="550">
        <v>48913</v>
      </c>
    </row>
    <row r="3523" spans="1:2">
      <c r="A3523" s="538" t="s">
        <v>3834</v>
      </c>
      <c r="B3523" s="550">
        <v>48914</v>
      </c>
    </row>
    <row r="3524" spans="1:2">
      <c r="A3524" s="538" t="s">
        <v>3835</v>
      </c>
      <c r="B3524" s="550">
        <v>48915</v>
      </c>
    </row>
    <row r="3525" spans="1:2">
      <c r="A3525" s="538" t="s">
        <v>3836</v>
      </c>
      <c r="B3525" s="550">
        <v>48916</v>
      </c>
    </row>
    <row r="3526" spans="1:2">
      <c r="A3526" s="538" t="s">
        <v>3837</v>
      </c>
      <c r="B3526" s="550">
        <v>48917</v>
      </c>
    </row>
    <row r="3527" spans="1:2">
      <c r="A3527" s="538" t="s">
        <v>3838</v>
      </c>
      <c r="B3527" s="550">
        <v>48918</v>
      </c>
    </row>
    <row r="3528" spans="1:2">
      <c r="A3528" s="538" t="s">
        <v>3839</v>
      </c>
      <c r="B3528" s="550">
        <v>48919</v>
      </c>
    </row>
    <row r="3529" spans="1:2">
      <c r="A3529" s="538" t="s">
        <v>3840</v>
      </c>
      <c r="B3529" s="550">
        <v>48920</v>
      </c>
    </row>
    <row r="3530" spans="1:2">
      <c r="A3530" s="538" t="s">
        <v>3841</v>
      </c>
      <c r="B3530" s="550">
        <v>48921</v>
      </c>
    </row>
    <row r="3531" spans="1:2">
      <c r="A3531" s="538" t="s">
        <v>3842</v>
      </c>
      <c r="B3531" s="550">
        <v>48922</v>
      </c>
    </row>
    <row r="3532" spans="1:2">
      <c r="A3532" s="538" t="s">
        <v>3843</v>
      </c>
      <c r="B3532" s="550">
        <v>48923</v>
      </c>
    </row>
    <row r="3533" spans="1:2">
      <c r="A3533" s="538" t="s">
        <v>3844</v>
      </c>
      <c r="B3533" s="550">
        <v>48924</v>
      </c>
    </row>
    <row r="3534" spans="1:2">
      <c r="A3534" s="538" t="s">
        <v>3845</v>
      </c>
      <c r="B3534" s="550">
        <v>48925</v>
      </c>
    </row>
    <row r="3535" spans="1:2">
      <c r="A3535" s="538" t="s">
        <v>3846</v>
      </c>
      <c r="B3535" s="550">
        <v>48926</v>
      </c>
    </row>
    <row r="3536" spans="1:2">
      <c r="A3536" s="538" t="s">
        <v>3847</v>
      </c>
      <c r="B3536" s="550">
        <v>48927</v>
      </c>
    </row>
    <row r="3537" spans="1:2">
      <c r="A3537" s="538" t="s">
        <v>3848</v>
      </c>
      <c r="B3537" s="550">
        <v>48928</v>
      </c>
    </row>
    <row r="3538" spans="1:2">
      <c r="A3538" s="538" t="s">
        <v>3849</v>
      </c>
      <c r="B3538" s="550">
        <v>48929</v>
      </c>
    </row>
    <row r="3539" spans="1:2">
      <c r="A3539" s="538" t="s">
        <v>3850</v>
      </c>
      <c r="B3539" s="550">
        <v>48930</v>
      </c>
    </row>
    <row r="3540" spans="1:2">
      <c r="A3540" s="538" t="s">
        <v>3851</v>
      </c>
      <c r="B3540" s="550">
        <v>48931</v>
      </c>
    </row>
    <row r="3541" spans="1:2">
      <c r="A3541" s="538" t="s">
        <v>3852</v>
      </c>
      <c r="B3541" s="550">
        <v>48932</v>
      </c>
    </row>
    <row r="3542" spans="1:2">
      <c r="A3542" s="538" t="s">
        <v>3853</v>
      </c>
      <c r="B3542" s="550">
        <v>48933</v>
      </c>
    </row>
    <row r="3543" spans="1:2">
      <c r="A3543" s="538" t="s">
        <v>3854</v>
      </c>
      <c r="B3543" s="550">
        <v>48934</v>
      </c>
    </row>
    <row r="3544" spans="1:2">
      <c r="A3544" s="538" t="s">
        <v>3855</v>
      </c>
      <c r="B3544" s="550">
        <v>48935</v>
      </c>
    </row>
    <row r="3545" spans="1:2">
      <c r="A3545" s="538" t="s">
        <v>3856</v>
      </c>
      <c r="B3545" s="550">
        <v>48936</v>
      </c>
    </row>
    <row r="3546" spans="1:2">
      <c r="A3546" s="538" t="s">
        <v>3857</v>
      </c>
      <c r="B3546" s="550">
        <v>48937</v>
      </c>
    </row>
    <row r="3547" spans="1:2">
      <c r="A3547" s="538" t="s">
        <v>3858</v>
      </c>
      <c r="B3547" s="550">
        <v>48938</v>
      </c>
    </row>
    <row r="3548" spans="1:2">
      <c r="A3548" s="538" t="s">
        <v>3859</v>
      </c>
      <c r="B3548" s="550">
        <v>48939</v>
      </c>
    </row>
    <row r="3549" spans="1:2">
      <c r="A3549" s="538" t="s">
        <v>3860</v>
      </c>
      <c r="B3549" s="550">
        <v>48940</v>
      </c>
    </row>
    <row r="3550" spans="1:2">
      <c r="A3550" s="538" t="s">
        <v>3861</v>
      </c>
      <c r="B3550" s="550">
        <v>48941</v>
      </c>
    </row>
    <row r="3551" spans="1:2">
      <c r="A3551" s="538" t="s">
        <v>3862</v>
      </c>
      <c r="B3551" s="550">
        <v>48942</v>
      </c>
    </row>
    <row r="3552" spans="1:2">
      <c r="A3552" s="538" t="s">
        <v>3863</v>
      </c>
      <c r="B3552" s="550">
        <v>48943</v>
      </c>
    </row>
    <row r="3553" spans="1:2">
      <c r="A3553" s="538" t="s">
        <v>3864</v>
      </c>
      <c r="B3553" s="550">
        <v>48944</v>
      </c>
    </row>
    <row r="3554" spans="1:2">
      <c r="A3554" s="538" t="s">
        <v>3865</v>
      </c>
      <c r="B3554" s="550">
        <v>48945</v>
      </c>
    </row>
    <row r="3555" spans="1:2">
      <c r="A3555" s="538" t="s">
        <v>3866</v>
      </c>
      <c r="B3555" s="550">
        <v>48946</v>
      </c>
    </row>
    <row r="3556" spans="1:2">
      <c r="A3556" s="538" t="s">
        <v>3867</v>
      </c>
      <c r="B3556" s="550">
        <v>48947</v>
      </c>
    </row>
    <row r="3557" spans="1:2">
      <c r="A3557" s="538" t="s">
        <v>3868</v>
      </c>
      <c r="B3557" s="550">
        <v>48948</v>
      </c>
    </row>
    <row r="3558" spans="1:2">
      <c r="A3558" s="538" t="s">
        <v>3869</v>
      </c>
      <c r="B3558" s="550">
        <v>48949</v>
      </c>
    </row>
    <row r="3559" spans="1:2">
      <c r="A3559" s="538" t="s">
        <v>3870</v>
      </c>
      <c r="B3559" s="550">
        <v>48950</v>
      </c>
    </row>
    <row r="3560" spans="1:2">
      <c r="A3560" s="538" t="s">
        <v>3871</v>
      </c>
      <c r="B3560" s="550">
        <v>48951</v>
      </c>
    </row>
    <row r="3561" spans="1:2">
      <c r="A3561" s="538" t="s">
        <v>3872</v>
      </c>
      <c r="B3561" s="550">
        <v>48952</v>
      </c>
    </row>
    <row r="3562" spans="1:2">
      <c r="A3562" s="538" t="s">
        <v>3873</v>
      </c>
      <c r="B3562" s="550">
        <v>48953</v>
      </c>
    </row>
    <row r="3563" spans="1:2">
      <c r="A3563" s="538" t="s">
        <v>3874</v>
      </c>
      <c r="B3563" s="550">
        <v>48954</v>
      </c>
    </row>
    <row r="3564" spans="1:2">
      <c r="A3564" s="538" t="s">
        <v>3875</v>
      </c>
      <c r="B3564" s="550">
        <v>48955</v>
      </c>
    </row>
    <row r="3565" spans="1:2">
      <c r="A3565" s="538" t="s">
        <v>3876</v>
      </c>
      <c r="B3565" s="550">
        <v>48956</v>
      </c>
    </row>
    <row r="3566" spans="1:2">
      <c r="A3566" s="538" t="s">
        <v>3877</v>
      </c>
      <c r="B3566" s="550">
        <v>48957</v>
      </c>
    </row>
    <row r="3567" spans="1:2">
      <c r="A3567" s="538" t="s">
        <v>3878</v>
      </c>
      <c r="B3567" s="550">
        <v>48958</v>
      </c>
    </row>
    <row r="3568" spans="1:2">
      <c r="A3568" s="538" t="s">
        <v>3879</v>
      </c>
      <c r="B3568" s="550">
        <v>48959</v>
      </c>
    </row>
    <row r="3569" spans="1:2">
      <c r="A3569" s="538" t="s">
        <v>3880</v>
      </c>
      <c r="B3569" s="550">
        <v>48960</v>
      </c>
    </row>
    <row r="3570" spans="1:2">
      <c r="A3570" s="538" t="s">
        <v>3881</v>
      </c>
      <c r="B3570" s="550">
        <v>48961</v>
      </c>
    </row>
    <row r="3571" spans="1:2">
      <c r="A3571" s="538" t="s">
        <v>3882</v>
      </c>
      <c r="B3571" s="550">
        <v>48962</v>
      </c>
    </row>
    <row r="3572" spans="1:2">
      <c r="A3572" s="538" t="s">
        <v>3883</v>
      </c>
      <c r="B3572" s="550">
        <v>48963</v>
      </c>
    </row>
    <row r="3573" spans="1:2">
      <c r="A3573" s="538" t="s">
        <v>3884</v>
      </c>
      <c r="B3573" s="550">
        <v>48964</v>
      </c>
    </row>
    <row r="3574" spans="1:2">
      <c r="A3574" s="538" t="s">
        <v>3885</v>
      </c>
      <c r="B3574" s="550">
        <v>48965</v>
      </c>
    </row>
    <row r="3575" spans="1:2">
      <c r="A3575" s="538" t="s">
        <v>3886</v>
      </c>
      <c r="B3575" s="550">
        <v>48966</v>
      </c>
    </row>
    <row r="3576" spans="1:2">
      <c r="A3576" s="538" t="s">
        <v>3887</v>
      </c>
      <c r="B3576" s="550">
        <v>48967</v>
      </c>
    </row>
    <row r="3577" spans="1:2">
      <c r="A3577" s="538" t="s">
        <v>3888</v>
      </c>
      <c r="B3577" s="550">
        <v>48968</v>
      </c>
    </row>
    <row r="3578" spans="1:2">
      <c r="A3578" s="538" t="s">
        <v>3889</v>
      </c>
      <c r="B3578" s="550">
        <v>48969</v>
      </c>
    </row>
    <row r="3579" spans="1:2">
      <c r="A3579" s="538" t="s">
        <v>3890</v>
      </c>
      <c r="B3579" s="550">
        <v>48970</v>
      </c>
    </row>
    <row r="3580" spans="1:2">
      <c r="A3580" s="538" t="s">
        <v>3891</v>
      </c>
      <c r="B3580" s="550">
        <v>48971</v>
      </c>
    </row>
    <row r="3581" spans="1:2">
      <c r="A3581" s="538" t="s">
        <v>3892</v>
      </c>
      <c r="B3581" s="550">
        <v>48972</v>
      </c>
    </row>
    <row r="3582" spans="1:2">
      <c r="A3582" s="538" t="s">
        <v>3893</v>
      </c>
      <c r="B3582" s="550">
        <v>48973</v>
      </c>
    </row>
    <row r="3583" spans="1:2">
      <c r="A3583" s="538" t="s">
        <v>3894</v>
      </c>
      <c r="B3583" s="550">
        <v>48974</v>
      </c>
    </row>
    <row r="3584" spans="1:2">
      <c r="A3584" s="538" t="s">
        <v>3895</v>
      </c>
      <c r="B3584" s="550">
        <v>48975</v>
      </c>
    </row>
    <row r="3585" spans="1:2">
      <c r="A3585" s="538" t="s">
        <v>3896</v>
      </c>
      <c r="B3585" s="550">
        <v>48976</v>
      </c>
    </row>
    <row r="3586" spans="1:2">
      <c r="A3586" s="538" t="s">
        <v>3897</v>
      </c>
      <c r="B3586" s="550">
        <v>48977</v>
      </c>
    </row>
    <row r="3587" spans="1:2">
      <c r="A3587" s="538" t="s">
        <v>3898</v>
      </c>
      <c r="B3587" s="550">
        <v>48978</v>
      </c>
    </row>
    <row r="3588" spans="1:2">
      <c r="A3588" s="538" t="s">
        <v>3899</v>
      </c>
      <c r="B3588" s="550">
        <v>48979</v>
      </c>
    </row>
    <row r="3589" spans="1:2">
      <c r="A3589" s="538" t="s">
        <v>3900</v>
      </c>
      <c r="B3589" s="550">
        <v>48980</v>
      </c>
    </row>
    <row r="3590" spans="1:2">
      <c r="A3590" s="538" t="s">
        <v>3901</v>
      </c>
      <c r="B3590" s="550">
        <v>48981</v>
      </c>
    </row>
    <row r="3591" spans="1:2">
      <c r="A3591" s="538" t="s">
        <v>3902</v>
      </c>
      <c r="B3591" s="550">
        <v>48982</v>
      </c>
    </row>
    <row r="3592" spans="1:2">
      <c r="A3592" s="538" t="s">
        <v>3903</v>
      </c>
      <c r="B3592" s="550">
        <v>48983</v>
      </c>
    </row>
    <row r="3593" spans="1:2">
      <c r="A3593" s="538" t="s">
        <v>3904</v>
      </c>
      <c r="B3593" s="550">
        <v>48984</v>
      </c>
    </row>
    <row r="3594" spans="1:2">
      <c r="A3594" s="538" t="s">
        <v>3905</v>
      </c>
      <c r="B3594" s="550">
        <v>48985</v>
      </c>
    </row>
    <row r="3595" spans="1:2">
      <c r="A3595" s="538" t="s">
        <v>3906</v>
      </c>
      <c r="B3595" s="550">
        <v>48986</v>
      </c>
    </row>
    <row r="3596" spans="1:2">
      <c r="A3596" s="538" t="s">
        <v>3907</v>
      </c>
      <c r="B3596" s="550">
        <v>48987</v>
      </c>
    </row>
    <row r="3597" spans="1:2">
      <c r="A3597" s="538" t="s">
        <v>3908</v>
      </c>
      <c r="B3597" s="550">
        <v>48988</v>
      </c>
    </row>
    <row r="3598" spans="1:2">
      <c r="A3598" s="538" t="s">
        <v>3909</v>
      </c>
      <c r="B3598" s="550">
        <v>48989</v>
      </c>
    </row>
    <row r="3599" spans="1:2">
      <c r="A3599" s="538" t="s">
        <v>3910</v>
      </c>
      <c r="B3599" s="550">
        <v>48990</v>
      </c>
    </row>
    <row r="3600" spans="1:2">
      <c r="A3600" s="538" t="s">
        <v>3911</v>
      </c>
      <c r="B3600" s="550">
        <v>48991</v>
      </c>
    </row>
    <row r="3601" spans="1:2">
      <c r="A3601" s="538" t="s">
        <v>3912</v>
      </c>
      <c r="B3601" s="550">
        <v>48992</v>
      </c>
    </row>
    <row r="3602" spans="1:2">
      <c r="A3602" s="538" t="s">
        <v>3913</v>
      </c>
      <c r="B3602" s="550">
        <v>48993</v>
      </c>
    </row>
    <row r="3603" spans="1:2">
      <c r="A3603" s="538" t="s">
        <v>3914</v>
      </c>
      <c r="B3603" s="550">
        <v>48994</v>
      </c>
    </row>
    <row r="3604" spans="1:2">
      <c r="A3604" s="538" t="s">
        <v>3915</v>
      </c>
      <c r="B3604" s="550">
        <v>48995</v>
      </c>
    </row>
    <row r="3605" spans="1:2">
      <c r="A3605" s="538" t="s">
        <v>3916</v>
      </c>
      <c r="B3605" s="550">
        <v>48996</v>
      </c>
    </row>
    <row r="3606" spans="1:2">
      <c r="A3606" s="538" t="s">
        <v>3917</v>
      </c>
      <c r="B3606" s="550">
        <v>48997</v>
      </c>
    </row>
    <row r="3607" spans="1:2">
      <c r="A3607" s="538" t="s">
        <v>3918</v>
      </c>
      <c r="B3607" s="550">
        <v>48998</v>
      </c>
    </row>
    <row r="3608" spans="1:2">
      <c r="A3608" s="538" t="s">
        <v>3919</v>
      </c>
      <c r="B3608" s="550">
        <v>48999</v>
      </c>
    </row>
    <row r="3609" spans="1:2">
      <c r="A3609" s="538" t="s">
        <v>3920</v>
      </c>
      <c r="B3609" s="550">
        <v>49000</v>
      </c>
    </row>
    <row r="3610" spans="1:2">
      <c r="A3610" s="538" t="s">
        <v>3921</v>
      </c>
      <c r="B3610" s="550">
        <v>49001</v>
      </c>
    </row>
    <row r="3611" spans="1:2">
      <c r="A3611" s="538" t="s">
        <v>3922</v>
      </c>
      <c r="B3611" s="550">
        <v>49002</v>
      </c>
    </row>
    <row r="3612" spans="1:2">
      <c r="A3612" s="538" t="s">
        <v>3923</v>
      </c>
      <c r="B3612" s="550">
        <v>49003</v>
      </c>
    </row>
    <row r="3613" spans="1:2">
      <c r="A3613" s="538" t="s">
        <v>3924</v>
      </c>
      <c r="B3613" s="550">
        <v>49004</v>
      </c>
    </row>
    <row r="3614" spans="1:2">
      <c r="A3614" s="538" t="s">
        <v>3925</v>
      </c>
      <c r="B3614" s="550">
        <v>49005</v>
      </c>
    </row>
    <row r="3615" spans="1:2">
      <c r="A3615" s="538" t="s">
        <v>3926</v>
      </c>
      <c r="B3615" s="550">
        <v>49006</v>
      </c>
    </row>
    <row r="3616" spans="1:2">
      <c r="A3616" s="538" t="s">
        <v>3927</v>
      </c>
      <c r="B3616" s="550">
        <v>49007</v>
      </c>
    </row>
    <row r="3617" spans="1:2">
      <c r="A3617" s="538" t="s">
        <v>3928</v>
      </c>
      <c r="B3617" s="550">
        <v>49008</v>
      </c>
    </row>
    <row r="3618" spans="1:2">
      <c r="A3618" s="538" t="s">
        <v>3929</v>
      </c>
      <c r="B3618" s="550">
        <v>49009</v>
      </c>
    </row>
    <row r="3619" spans="1:2">
      <c r="A3619" s="538" t="s">
        <v>3930</v>
      </c>
      <c r="B3619" s="550">
        <v>49010</v>
      </c>
    </row>
    <row r="3620" spans="1:2">
      <c r="A3620" s="538" t="s">
        <v>3931</v>
      </c>
      <c r="B3620" s="550">
        <v>49011</v>
      </c>
    </row>
    <row r="3621" spans="1:2">
      <c r="A3621" s="538" t="s">
        <v>3932</v>
      </c>
      <c r="B3621" s="550">
        <v>49012</v>
      </c>
    </row>
    <row r="3622" spans="1:2">
      <c r="A3622" s="538" t="s">
        <v>3933</v>
      </c>
      <c r="B3622" s="550">
        <v>49013</v>
      </c>
    </row>
    <row r="3623" spans="1:2">
      <c r="A3623" s="538" t="s">
        <v>3934</v>
      </c>
      <c r="B3623" s="550">
        <v>49014</v>
      </c>
    </row>
    <row r="3624" spans="1:2">
      <c r="A3624" s="538" t="s">
        <v>3935</v>
      </c>
      <c r="B3624" s="550">
        <v>49015</v>
      </c>
    </row>
    <row r="3625" spans="1:2">
      <c r="A3625" s="538" t="s">
        <v>3936</v>
      </c>
      <c r="B3625" s="550">
        <v>49016</v>
      </c>
    </row>
    <row r="3626" spans="1:2">
      <c r="A3626" s="538" t="s">
        <v>3937</v>
      </c>
      <c r="B3626" s="550">
        <v>49017</v>
      </c>
    </row>
    <row r="3627" spans="1:2">
      <c r="A3627" s="538" t="s">
        <v>3938</v>
      </c>
      <c r="B3627" s="550">
        <v>49018</v>
      </c>
    </row>
    <row r="3628" spans="1:2">
      <c r="A3628" s="538" t="s">
        <v>3939</v>
      </c>
      <c r="B3628" s="550">
        <v>49019</v>
      </c>
    </row>
    <row r="3629" spans="1:2">
      <c r="A3629" s="538" t="s">
        <v>3940</v>
      </c>
      <c r="B3629" s="550">
        <v>49020</v>
      </c>
    </row>
    <row r="3630" spans="1:2">
      <c r="A3630" s="538" t="s">
        <v>3941</v>
      </c>
      <c r="B3630" s="550">
        <v>49021</v>
      </c>
    </row>
    <row r="3631" spans="1:2">
      <c r="A3631" s="538" t="s">
        <v>3942</v>
      </c>
      <c r="B3631" s="550">
        <v>49022</v>
      </c>
    </row>
    <row r="3632" spans="1:2">
      <c r="A3632" s="538" t="s">
        <v>3943</v>
      </c>
      <c r="B3632" s="550">
        <v>49023</v>
      </c>
    </row>
    <row r="3633" spans="1:2">
      <c r="A3633" s="538" t="s">
        <v>3944</v>
      </c>
      <c r="B3633" s="550">
        <v>49024</v>
      </c>
    </row>
    <row r="3634" spans="1:2">
      <c r="A3634" s="538" t="s">
        <v>3945</v>
      </c>
      <c r="B3634" s="550">
        <v>49025</v>
      </c>
    </row>
    <row r="3635" spans="1:2">
      <c r="A3635" s="538" t="s">
        <v>3946</v>
      </c>
      <c r="B3635" s="550">
        <v>49026</v>
      </c>
    </row>
    <row r="3636" spans="1:2">
      <c r="A3636" s="538" t="s">
        <v>3947</v>
      </c>
      <c r="B3636" s="550">
        <v>49027</v>
      </c>
    </row>
    <row r="3637" spans="1:2">
      <c r="A3637" s="538" t="s">
        <v>3948</v>
      </c>
      <c r="B3637" s="550">
        <v>49028</v>
      </c>
    </row>
    <row r="3638" spans="1:2">
      <c r="A3638" s="538" t="s">
        <v>3949</v>
      </c>
      <c r="B3638" s="550">
        <v>49029</v>
      </c>
    </row>
    <row r="3639" spans="1:2">
      <c r="A3639" s="538" t="s">
        <v>3950</v>
      </c>
      <c r="B3639" s="550">
        <v>49030</v>
      </c>
    </row>
    <row r="3640" spans="1:2">
      <c r="A3640" s="538" t="s">
        <v>3951</v>
      </c>
      <c r="B3640" s="550">
        <v>49031</v>
      </c>
    </row>
    <row r="3641" spans="1:2">
      <c r="A3641" s="538" t="s">
        <v>3952</v>
      </c>
      <c r="B3641" s="550">
        <v>49032</v>
      </c>
    </row>
    <row r="3642" spans="1:2">
      <c r="A3642" s="538" t="s">
        <v>3953</v>
      </c>
      <c r="B3642" s="550">
        <v>49033</v>
      </c>
    </row>
    <row r="3643" spans="1:2">
      <c r="A3643" s="538" t="s">
        <v>3954</v>
      </c>
      <c r="B3643" s="550">
        <v>49034</v>
      </c>
    </row>
    <row r="3644" spans="1:2">
      <c r="A3644" s="538" t="s">
        <v>3955</v>
      </c>
      <c r="B3644" s="550">
        <v>49035</v>
      </c>
    </row>
    <row r="3645" spans="1:2">
      <c r="A3645" s="538" t="s">
        <v>3956</v>
      </c>
      <c r="B3645" s="550">
        <v>49036</v>
      </c>
    </row>
    <row r="3646" spans="1:2">
      <c r="A3646" s="538" t="s">
        <v>3957</v>
      </c>
      <c r="B3646" s="550">
        <v>49037</v>
      </c>
    </row>
    <row r="3647" spans="1:2">
      <c r="A3647" s="538" t="s">
        <v>3958</v>
      </c>
      <c r="B3647" s="550">
        <v>49038</v>
      </c>
    </row>
    <row r="3648" spans="1:2">
      <c r="A3648" s="538" t="s">
        <v>3959</v>
      </c>
      <c r="B3648" s="550">
        <v>49039</v>
      </c>
    </row>
    <row r="3649" spans="1:2">
      <c r="A3649" s="538" t="s">
        <v>3960</v>
      </c>
      <c r="B3649" s="550">
        <v>49040</v>
      </c>
    </row>
    <row r="3650" spans="1:2">
      <c r="A3650" s="538" t="s">
        <v>3961</v>
      </c>
      <c r="B3650" s="550">
        <v>49041</v>
      </c>
    </row>
    <row r="3651" spans="1:2">
      <c r="A3651" s="538" t="s">
        <v>3962</v>
      </c>
      <c r="B3651" s="550">
        <v>49042</v>
      </c>
    </row>
    <row r="3652" spans="1:2">
      <c r="A3652" s="538" t="s">
        <v>3963</v>
      </c>
      <c r="B3652" s="550">
        <v>49043</v>
      </c>
    </row>
    <row r="3653" spans="1:2">
      <c r="A3653" s="538" t="s">
        <v>3964</v>
      </c>
      <c r="B3653" s="550">
        <v>49044</v>
      </c>
    </row>
    <row r="3654" spans="1:2">
      <c r="A3654" s="538" t="s">
        <v>3965</v>
      </c>
      <c r="B3654" s="550">
        <v>49045</v>
      </c>
    </row>
    <row r="3655" spans="1:2">
      <c r="A3655" s="538" t="s">
        <v>3966</v>
      </c>
      <c r="B3655" s="550">
        <v>49046</v>
      </c>
    </row>
    <row r="3656" spans="1:2">
      <c r="A3656" s="538" t="s">
        <v>3967</v>
      </c>
      <c r="B3656" s="550">
        <v>49047</v>
      </c>
    </row>
    <row r="3657" spans="1:2">
      <c r="A3657" s="538" t="s">
        <v>3968</v>
      </c>
      <c r="B3657" s="550">
        <v>49048</v>
      </c>
    </row>
    <row r="3658" spans="1:2">
      <c r="A3658" s="538" t="s">
        <v>3969</v>
      </c>
      <c r="B3658" s="550">
        <v>49049</v>
      </c>
    </row>
    <row r="3659" spans="1:2">
      <c r="A3659" s="538" t="s">
        <v>3970</v>
      </c>
      <c r="B3659" s="550">
        <v>49050</v>
      </c>
    </row>
    <row r="3660" spans="1:2">
      <c r="A3660" s="538" t="s">
        <v>3971</v>
      </c>
      <c r="B3660" s="550">
        <v>49051</v>
      </c>
    </row>
    <row r="3661" spans="1:2">
      <c r="A3661" s="538" t="s">
        <v>3972</v>
      </c>
      <c r="B3661" s="550">
        <v>49052</v>
      </c>
    </row>
    <row r="3662" spans="1:2">
      <c r="A3662" s="538" t="s">
        <v>3973</v>
      </c>
      <c r="B3662" s="550">
        <v>49053</v>
      </c>
    </row>
    <row r="3663" spans="1:2">
      <c r="A3663" s="538" t="s">
        <v>3974</v>
      </c>
      <c r="B3663" s="550">
        <v>49054</v>
      </c>
    </row>
    <row r="3664" spans="1:2">
      <c r="A3664" s="538" t="s">
        <v>3975</v>
      </c>
      <c r="B3664" s="550">
        <v>49055</v>
      </c>
    </row>
    <row r="3665" spans="1:2">
      <c r="A3665" s="538" t="s">
        <v>3976</v>
      </c>
      <c r="B3665" s="550">
        <v>49056</v>
      </c>
    </row>
    <row r="3666" spans="1:2">
      <c r="A3666" s="538" t="s">
        <v>3977</v>
      </c>
      <c r="B3666" s="550">
        <v>49057</v>
      </c>
    </row>
    <row r="3667" spans="1:2">
      <c r="A3667" s="538" t="s">
        <v>3978</v>
      </c>
      <c r="B3667" s="550">
        <v>49058</v>
      </c>
    </row>
    <row r="3668" spans="1:2">
      <c r="A3668" s="538" t="s">
        <v>3979</v>
      </c>
      <c r="B3668" s="550">
        <v>49059</v>
      </c>
    </row>
    <row r="3669" spans="1:2">
      <c r="A3669" s="538" t="s">
        <v>3980</v>
      </c>
      <c r="B3669" s="550">
        <v>49060</v>
      </c>
    </row>
    <row r="3670" spans="1:2">
      <c r="A3670" s="538" t="s">
        <v>3981</v>
      </c>
      <c r="B3670" s="550">
        <v>49061</v>
      </c>
    </row>
    <row r="3671" spans="1:2">
      <c r="A3671" s="538" t="s">
        <v>3982</v>
      </c>
      <c r="B3671" s="550">
        <v>49062</v>
      </c>
    </row>
    <row r="3672" spans="1:2">
      <c r="A3672" s="538" t="s">
        <v>3983</v>
      </c>
      <c r="B3672" s="550">
        <v>49063</v>
      </c>
    </row>
    <row r="3673" spans="1:2">
      <c r="A3673" s="538" t="s">
        <v>3984</v>
      </c>
      <c r="B3673" s="550">
        <v>49064</v>
      </c>
    </row>
    <row r="3674" spans="1:2">
      <c r="A3674" s="538" t="s">
        <v>3985</v>
      </c>
      <c r="B3674" s="550">
        <v>49065</v>
      </c>
    </row>
    <row r="3675" spans="1:2">
      <c r="A3675" s="538" t="s">
        <v>3986</v>
      </c>
      <c r="B3675" s="550">
        <v>49066</v>
      </c>
    </row>
    <row r="3676" spans="1:2">
      <c r="A3676" s="538" t="s">
        <v>3987</v>
      </c>
      <c r="B3676" s="550">
        <v>49067</v>
      </c>
    </row>
    <row r="3677" spans="1:2">
      <c r="A3677" s="538" t="s">
        <v>3988</v>
      </c>
      <c r="B3677" s="550">
        <v>49068</v>
      </c>
    </row>
    <row r="3678" spans="1:2">
      <c r="A3678" s="538" t="s">
        <v>3989</v>
      </c>
      <c r="B3678" s="550">
        <v>49069</v>
      </c>
    </row>
    <row r="3679" spans="1:2">
      <c r="A3679" s="538" t="s">
        <v>3990</v>
      </c>
      <c r="B3679" s="550">
        <v>49070</v>
      </c>
    </row>
    <row r="3680" spans="1:2">
      <c r="A3680" s="538" t="s">
        <v>3991</v>
      </c>
      <c r="B3680" s="550">
        <v>49071</v>
      </c>
    </row>
    <row r="3681" spans="1:2">
      <c r="A3681" s="538" t="s">
        <v>3992</v>
      </c>
      <c r="B3681" s="550">
        <v>49072</v>
      </c>
    </row>
    <row r="3682" spans="1:2">
      <c r="A3682" s="538" t="s">
        <v>3993</v>
      </c>
      <c r="B3682" s="550">
        <v>49073</v>
      </c>
    </row>
    <row r="3683" spans="1:2">
      <c r="A3683" s="538" t="s">
        <v>3994</v>
      </c>
      <c r="B3683" s="550">
        <v>49074</v>
      </c>
    </row>
    <row r="3684" spans="1:2">
      <c r="A3684" s="538" t="s">
        <v>3995</v>
      </c>
      <c r="B3684" s="550">
        <v>49075</v>
      </c>
    </row>
    <row r="3685" spans="1:2">
      <c r="A3685" s="538" t="s">
        <v>3996</v>
      </c>
      <c r="B3685" s="550">
        <v>49076</v>
      </c>
    </row>
    <row r="3686" spans="1:2">
      <c r="A3686" s="538" t="s">
        <v>3997</v>
      </c>
      <c r="B3686" s="550">
        <v>49077</v>
      </c>
    </row>
    <row r="3687" spans="1:2">
      <c r="A3687" s="538" t="s">
        <v>3998</v>
      </c>
      <c r="B3687" s="550">
        <v>49078</v>
      </c>
    </row>
    <row r="3688" spans="1:2">
      <c r="A3688" s="538" t="s">
        <v>3999</v>
      </c>
      <c r="B3688" s="550">
        <v>49079</v>
      </c>
    </row>
    <row r="3689" spans="1:2">
      <c r="A3689" s="538" t="s">
        <v>4000</v>
      </c>
      <c r="B3689" s="550">
        <v>49080</v>
      </c>
    </row>
    <row r="3690" spans="1:2">
      <c r="A3690" s="538" t="s">
        <v>4001</v>
      </c>
      <c r="B3690" s="550">
        <v>49081</v>
      </c>
    </row>
    <row r="3691" spans="1:2">
      <c r="A3691" s="538" t="s">
        <v>4002</v>
      </c>
      <c r="B3691" s="550">
        <v>49082</v>
      </c>
    </row>
    <row r="3692" spans="1:2">
      <c r="A3692" s="538" t="s">
        <v>4003</v>
      </c>
      <c r="B3692" s="550">
        <v>49083</v>
      </c>
    </row>
    <row r="3693" spans="1:2">
      <c r="A3693" s="538" t="s">
        <v>4004</v>
      </c>
      <c r="B3693" s="550">
        <v>49084</v>
      </c>
    </row>
    <row r="3694" spans="1:2">
      <c r="A3694" s="538" t="s">
        <v>4005</v>
      </c>
      <c r="B3694" s="550">
        <v>49085</v>
      </c>
    </row>
    <row r="3695" spans="1:2">
      <c r="A3695" s="538" t="s">
        <v>4006</v>
      </c>
      <c r="B3695" s="550">
        <v>49086</v>
      </c>
    </row>
    <row r="3696" spans="1:2">
      <c r="A3696" s="538" t="s">
        <v>4007</v>
      </c>
      <c r="B3696" s="550">
        <v>49087</v>
      </c>
    </row>
    <row r="3697" spans="1:2">
      <c r="A3697" s="538" t="s">
        <v>4008</v>
      </c>
      <c r="B3697" s="550">
        <v>49088</v>
      </c>
    </row>
    <row r="3698" spans="1:2">
      <c r="A3698" s="538" t="s">
        <v>4009</v>
      </c>
      <c r="B3698" s="550">
        <v>49089</v>
      </c>
    </row>
    <row r="3699" spans="1:2">
      <c r="A3699" s="538" t="s">
        <v>4010</v>
      </c>
      <c r="B3699" s="550">
        <v>49090</v>
      </c>
    </row>
    <row r="3700" spans="1:2">
      <c r="A3700" s="538" t="s">
        <v>4011</v>
      </c>
      <c r="B3700" s="550">
        <v>49091</v>
      </c>
    </row>
    <row r="3701" spans="1:2">
      <c r="A3701" s="538" t="s">
        <v>4012</v>
      </c>
      <c r="B3701" s="550">
        <v>49092</v>
      </c>
    </row>
    <row r="3702" spans="1:2">
      <c r="A3702" s="538" t="s">
        <v>4013</v>
      </c>
      <c r="B3702" s="550">
        <v>49093</v>
      </c>
    </row>
    <row r="3703" spans="1:2">
      <c r="A3703" s="538" t="s">
        <v>4014</v>
      </c>
      <c r="B3703" s="550">
        <v>49094</v>
      </c>
    </row>
    <row r="3704" spans="1:2">
      <c r="A3704" s="538" t="s">
        <v>4015</v>
      </c>
      <c r="B3704" s="550">
        <v>49095</v>
      </c>
    </row>
    <row r="3705" spans="1:2">
      <c r="A3705" s="538" t="s">
        <v>4016</v>
      </c>
      <c r="B3705" s="550">
        <v>49096</v>
      </c>
    </row>
    <row r="3706" spans="1:2">
      <c r="A3706" s="538" t="s">
        <v>4017</v>
      </c>
      <c r="B3706" s="550">
        <v>49097</v>
      </c>
    </row>
    <row r="3707" spans="1:2">
      <c r="A3707" s="538" t="s">
        <v>4018</v>
      </c>
      <c r="B3707" s="550">
        <v>49098</v>
      </c>
    </row>
    <row r="3708" spans="1:2">
      <c r="A3708" s="538" t="s">
        <v>4019</v>
      </c>
      <c r="B3708" s="550">
        <v>49099</v>
      </c>
    </row>
    <row r="3709" spans="1:2">
      <c r="A3709" s="538" t="s">
        <v>4020</v>
      </c>
      <c r="B3709" s="550">
        <v>49100</v>
      </c>
    </row>
    <row r="3710" spans="1:2">
      <c r="A3710" s="538" t="s">
        <v>4021</v>
      </c>
      <c r="B3710" s="550">
        <v>49101</v>
      </c>
    </row>
    <row r="3711" spans="1:2">
      <c r="A3711" s="538" t="s">
        <v>4022</v>
      </c>
      <c r="B3711" s="550">
        <v>49102</v>
      </c>
    </row>
    <row r="3712" spans="1:2">
      <c r="A3712" s="538" t="s">
        <v>4023</v>
      </c>
      <c r="B3712" s="550">
        <v>49103</v>
      </c>
    </row>
    <row r="3713" spans="1:2">
      <c r="A3713" s="538" t="s">
        <v>4024</v>
      </c>
      <c r="B3713" s="550">
        <v>49104</v>
      </c>
    </row>
    <row r="3714" spans="1:2">
      <c r="A3714" s="538" t="s">
        <v>4025</v>
      </c>
      <c r="B3714" s="550">
        <v>49105</v>
      </c>
    </row>
    <row r="3715" spans="1:2">
      <c r="A3715" s="538" t="s">
        <v>4026</v>
      </c>
      <c r="B3715" s="550">
        <v>49106</v>
      </c>
    </row>
    <row r="3716" spans="1:2">
      <c r="A3716" s="538" t="s">
        <v>4027</v>
      </c>
      <c r="B3716" s="550">
        <v>49107</v>
      </c>
    </row>
    <row r="3717" spans="1:2">
      <c r="A3717" s="538" t="s">
        <v>4028</v>
      </c>
      <c r="B3717" s="550">
        <v>49108</v>
      </c>
    </row>
    <row r="3718" spans="1:2">
      <c r="A3718" s="538" t="s">
        <v>4029</v>
      </c>
      <c r="B3718" s="550">
        <v>49109</v>
      </c>
    </row>
    <row r="3719" spans="1:2">
      <c r="A3719" s="538" t="s">
        <v>4030</v>
      </c>
      <c r="B3719" s="550">
        <v>49110</v>
      </c>
    </row>
    <row r="3720" spans="1:2">
      <c r="A3720" s="538" t="s">
        <v>4031</v>
      </c>
      <c r="B3720" s="550">
        <v>49111</v>
      </c>
    </row>
    <row r="3721" spans="1:2">
      <c r="A3721" s="538" t="s">
        <v>4032</v>
      </c>
      <c r="B3721" s="550">
        <v>49112</v>
      </c>
    </row>
    <row r="3722" spans="1:2">
      <c r="A3722" s="538" t="s">
        <v>4033</v>
      </c>
      <c r="B3722" s="550">
        <v>49113</v>
      </c>
    </row>
    <row r="3723" spans="1:2">
      <c r="A3723" s="538" t="s">
        <v>4034</v>
      </c>
      <c r="B3723" s="550">
        <v>49114</v>
      </c>
    </row>
    <row r="3724" spans="1:2">
      <c r="A3724" s="538" t="s">
        <v>4035</v>
      </c>
      <c r="B3724" s="550">
        <v>49115</v>
      </c>
    </row>
    <row r="3725" spans="1:2">
      <c r="A3725" s="538" t="s">
        <v>4036</v>
      </c>
      <c r="B3725" s="550">
        <v>49116</v>
      </c>
    </row>
    <row r="3726" spans="1:2">
      <c r="A3726" s="538" t="s">
        <v>4037</v>
      </c>
      <c r="B3726" s="550">
        <v>49117</v>
      </c>
    </row>
    <row r="3727" spans="1:2">
      <c r="A3727" s="538" t="s">
        <v>4038</v>
      </c>
      <c r="B3727" s="550">
        <v>49118</v>
      </c>
    </row>
    <row r="3728" spans="1:2">
      <c r="A3728" s="538" t="s">
        <v>4039</v>
      </c>
      <c r="B3728" s="550">
        <v>49119</v>
      </c>
    </row>
    <row r="3729" spans="1:2">
      <c r="A3729" s="538" t="s">
        <v>4040</v>
      </c>
      <c r="B3729" s="550">
        <v>49120</v>
      </c>
    </row>
    <row r="3730" spans="1:2">
      <c r="A3730" s="538" t="s">
        <v>4041</v>
      </c>
      <c r="B3730" s="550">
        <v>49121</v>
      </c>
    </row>
    <row r="3731" spans="1:2">
      <c r="A3731" s="538" t="s">
        <v>4042</v>
      </c>
      <c r="B3731" s="550">
        <v>49122</v>
      </c>
    </row>
    <row r="3732" spans="1:2">
      <c r="A3732" s="538" t="s">
        <v>4043</v>
      </c>
      <c r="B3732" s="550">
        <v>49123</v>
      </c>
    </row>
    <row r="3733" spans="1:2">
      <c r="A3733" s="538" t="s">
        <v>4044</v>
      </c>
      <c r="B3733" s="550">
        <v>49124</v>
      </c>
    </row>
    <row r="3734" spans="1:2">
      <c r="A3734" s="538" t="s">
        <v>4045</v>
      </c>
      <c r="B3734" s="550">
        <v>49125</v>
      </c>
    </row>
    <row r="3735" spans="1:2">
      <c r="A3735" s="538" t="s">
        <v>4046</v>
      </c>
      <c r="B3735" s="550">
        <v>49126</v>
      </c>
    </row>
    <row r="3736" spans="1:2">
      <c r="A3736" s="538" t="s">
        <v>4047</v>
      </c>
      <c r="B3736" s="550">
        <v>49127</v>
      </c>
    </row>
    <row r="3737" spans="1:2">
      <c r="A3737" s="538" t="s">
        <v>4048</v>
      </c>
      <c r="B3737" s="550">
        <v>49128</v>
      </c>
    </row>
    <row r="3738" spans="1:2">
      <c r="A3738" s="538" t="s">
        <v>4049</v>
      </c>
      <c r="B3738" s="550">
        <v>49129</v>
      </c>
    </row>
    <row r="3739" spans="1:2">
      <c r="A3739" s="538" t="s">
        <v>4050</v>
      </c>
      <c r="B3739" s="550">
        <v>49130</v>
      </c>
    </row>
    <row r="3740" spans="1:2">
      <c r="A3740" s="538" t="s">
        <v>4051</v>
      </c>
      <c r="B3740" s="550">
        <v>49131</v>
      </c>
    </row>
    <row r="3741" spans="1:2">
      <c r="A3741" s="538" t="s">
        <v>4052</v>
      </c>
      <c r="B3741" s="550">
        <v>49132</v>
      </c>
    </row>
    <row r="3742" spans="1:2">
      <c r="A3742" s="538" t="s">
        <v>4053</v>
      </c>
      <c r="B3742" s="550">
        <v>49133</v>
      </c>
    </row>
    <row r="3743" spans="1:2">
      <c r="A3743" s="538" t="s">
        <v>4054</v>
      </c>
      <c r="B3743" s="550">
        <v>49134</v>
      </c>
    </row>
    <row r="3744" spans="1:2">
      <c r="A3744" s="538" t="s">
        <v>4055</v>
      </c>
      <c r="B3744" s="550">
        <v>49135</v>
      </c>
    </row>
    <row r="3745" spans="1:2">
      <c r="A3745" s="538" t="s">
        <v>4056</v>
      </c>
      <c r="B3745" s="550">
        <v>49136</v>
      </c>
    </row>
    <row r="3746" spans="1:2">
      <c r="A3746" s="538" t="s">
        <v>4057</v>
      </c>
      <c r="B3746" s="550">
        <v>49137</v>
      </c>
    </row>
    <row r="3747" spans="1:2">
      <c r="A3747" s="538" t="s">
        <v>4058</v>
      </c>
      <c r="B3747" s="550">
        <v>49138</v>
      </c>
    </row>
    <row r="3748" spans="1:2">
      <c r="A3748" s="538" t="s">
        <v>4059</v>
      </c>
      <c r="B3748" s="550">
        <v>49139</v>
      </c>
    </row>
    <row r="3749" spans="1:2">
      <c r="A3749" s="538" t="s">
        <v>4060</v>
      </c>
      <c r="B3749" s="550">
        <v>49140</v>
      </c>
    </row>
    <row r="3750" spans="1:2">
      <c r="A3750" s="538" t="s">
        <v>4061</v>
      </c>
      <c r="B3750" s="550">
        <v>49141</v>
      </c>
    </row>
    <row r="3751" spans="1:2">
      <c r="A3751" s="538" t="s">
        <v>4062</v>
      </c>
      <c r="B3751" s="550">
        <v>49142</v>
      </c>
    </row>
    <row r="3752" spans="1:2">
      <c r="A3752" s="538" t="s">
        <v>4063</v>
      </c>
      <c r="B3752" s="550">
        <v>49143</v>
      </c>
    </row>
    <row r="3753" spans="1:2">
      <c r="A3753" s="538" t="s">
        <v>4064</v>
      </c>
      <c r="B3753" s="550">
        <v>49144</v>
      </c>
    </row>
    <row r="3754" spans="1:2">
      <c r="A3754" s="538" t="s">
        <v>4065</v>
      </c>
      <c r="B3754" s="550">
        <v>49145</v>
      </c>
    </row>
    <row r="3755" spans="1:2">
      <c r="A3755" s="538" t="s">
        <v>4066</v>
      </c>
      <c r="B3755" s="550">
        <v>49146</v>
      </c>
    </row>
    <row r="3756" spans="1:2">
      <c r="A3756" s="538" t="s">
        <v>4067</v>
      </c>
      <c r="B3756" s="550">
        <v>49147</v>
      </c>
    </row>
    <row r="3757" spans="1:2">
      <c r="A3757" s="538" t="s">
        <v>4068</v>
      </c>
      <c r="B3757" s="550">
        <v>49148</v>
      </c>
    </row>
    <row r="3758" spans="1:2">
      <c r="A3758" s="538" t="s">
        <v>4069</v>
      </c>
      <c r="B3758" s="550">
        <v>49149</v>
      </c>
    </row>
    <row r="3759" spans="1:2">
      <c r="A3759" s="538" t="s">
        <v>4070</v>
      </c>
      <c r="B3759" s="550">
        <v>49150</v>
      </c>
    </row>
    <row r="3760" spans="1:2">
      <c r="A3760" s="538" t="s">
        <v>4071</v>
      </c>
      <c r="B3760" s="550">
        <v>49151</v>
      </c>
    </row>
    <row r="3761" spans="1:2">
      <c r="A3761" s="538" t="s">
        <v>4072</v>
      </c>
      <c r="B3761" s="550">
        <v>49152</v>
      </c>
    </row>
    <row r="3762" spans="1:2">
      <c r="A3762" s="538" t="s">
        <v>4073</v>
      </c>
      <c r="B3762" s="550">
        <v>49153</v>
      </c>
    </row>
    <row r="3763" spans="1:2">
      <c r="A3763" s="538" t="s">
        <v>4074</v>
      </c>
      <c r="B3763" s="550">
        <v>49154</v>
      </c>
    </row>
    <row r="3764" spans="1:2">
      <c r="A3764" s="538" t="s">
        <v>4075</v>
      </c>
      <c r="B3764" s="550">
        <v>49155</v>
      </c>
    </row>
    <row r="3765" spans="1:2">
      <c r="A3765" s="538" t="s">
        <v>4076</v>
      </c>
      <c r="B3765" s="550">
        <v>49156</v>
      </c>
    </row>
    <row r="3766" spans="1:2">
      <c r="A3766" s="538" t="s">
        <v>4077</v>
      </c>
      <c r="B3766" s="550">
        <v>49157</v>
      </c>
    </row>
    <row r="3767" spans="1:2">
      <c r="A3767" s="538" t="s">
        <v>4078</v>
      </c>
      <c r="B3767" s="550">
        <v>49158</v>
      </c>
    </row>
    <row r="3768" spans="1:2">
      <c r="A3768" s="538" t="s">
        <v>4079</v>
      </c>
      <c r="B3768" s="550">
        <v>49159</v>
      </c>
    </row>
    <row r="3769" spans="1:2">
      <c r="A3769" s="538" t="s">
        <v>4080</v>
      </c>
      <c r="B3769" s="550">
        <v>49160</v>
      </c>
    </row>
    <row r="3770" spans="1:2">
      <c r="A3770" s="538" t="s">
        <v>4081</v>
      </c>
      <c r="B3770" s="550">
        <v>49161</v>
      </c>
    </row>
    <row r="3771" spans="1:2">
      <c r="A3771" s="538" t="s">
        <v>4082</v>
      </c>
      <c r="B3771" s="550">
        <v>49162</v>
      </c>
    </row>
    <row r="3772" spans="1:2">
      <c r="A3772" s="538" t="s">
        <v>4083</v>
      </c>
      <c r="B3772" s="550">
        <v>49163</v>
      </c>
    </row>
    <row r="3773" spans="1:2">
      <c r="A3773" s="538" t="s">
        <v>4084</v>
      </c>
      <c r="B3773" s="550">
        <v>49164</v>
      </c>
    </row>
    <row r="3774" spans="1:2">
      <c r="A3774" s="538" t="s">
        <v>4085</v>
      </c>
      <c r="B3774" s="550">
        <v>49165</v>
      </c>
    </row>
    <row r="3775" spans="1:2">
      <c r="A3775" s="538" t="s">
        <v>4086</v>
      </c>
      <c r="B3775" s="550">
        <v>49166</v>
      </c>
    </row>
    <row r="3776" spans="1:2">
      <c r="A3776" s="538" t="s">
        <v>4087</v>
      </c>
      <c r="B3776" s="550">
        <v>49167</v>
      </c>
    </row>
    <row r="3777" spans="1:2">
      <c r="A3777" s="538" t="s">
        <v>4088</v>
      </c>
      <c r="B3777" s="550">
        <v>49168</v>
      </c>
    </row>
    <row r="3778" spans="1:2">
      <c r="A3778" s="538" t="s">
        <v>4089</v>
      </c>
      <c r="B3778" s="550">
        <v>49169</v>
      </c>
    </row>
    <row r="3779" spans="1:2">
      <c r="A3779" s="538" t="s">
        <v>4090</v>
      </c>
      <c r="B3779" s="550">
        <v>49170</v>
      </c>
    </row>
    <row r="3780" spans="1:2">
      <c r="A3780" s="538" t="s">
        <v>4091</v>
      </c>
      <c r="B3780" s="550">
        <v>49171</v>
      </c>
    </row>
    <row r="3781" spans="1:2">
      <c r="A3781" s="538" t="s">
        <v>4092</v>
      </c>
      <c r="B3781" s="550">
        <v>49172</v>
      </c>
    </row>
    <row r="3782" spans="1:2">
      <c r="A3782" s="538" t="s">
        <v>4093</v>
      </c>
      <c r="B3782" s="550">
        <v>49173</v>
      </c>
    </row>
    <row r="3783" spans="1:2">
      <c r="A3783" s="538" t="s">
        <v>4094</v>
      </c>
      <c r="B3783" s="550">
        <v>49174</v>
      </c>
    </row>
    <row r="3784" spans="1:2">
      <c r="A3784" s="538" t="s">
        <v>4095</v>
      </c>
      <c r="B3784" s="550">
        <v>49175</v>
      </c>
    </row>
    <row r="3785" spans="1:2">
      <c r="A3785" s="538" t="s">
        <v>4096</v>
      </c>
      <c r="B3785" s="550">
        <v>49176</v>
      </c>
    </row>
    <row r="3786" spans="1:2">
      <c r="A3786" s="538" t="s">
        <v>4097</v>
      </c>
      <c r="B3786" s="550">
        <v>49177</v>
      </c>
    </row>
    <row r="3787" spans="1:2">
      <c r="A3787" s="538" t="s">
        <v>4098</v>
      </c>
      <c r="B3787" s="550">
        <v>49178</v>
      </c>
    </row>
    <row r="3788" spans="1:2">
      <c r="A3788" s="538" t="s">
        <v>4099</v>
      </c>
      <c r="B3788" s="550">
        <v>49179</v>
      </c>
    </row>
    <row r="3789" spans="1:2">
      <c r="A3789" s="538" t="s">
        <v>4100</v>
      </c>
      <c r="B3789" s="550">
        <v>49180</v>
      </c>
    </row>
    <row r="3790" spans="1:2">
      <c r="A3790" s="538" t="s">
        <v>4101</v>
      </c>
      <c r="B3790" s="550">
        <v>49181</v>
      </c>
    </row>
    <row r="3791" spans="1:2">
      <c r="A3791" s="538" t="s">
        <v>4102</v>
      </c>
      <c r="B3791" s="550">
        <v>49182</v>
      </c>
    </row>
    <row r="3792" spans="1:2">
      <c r="A3792" s="538" t="s">
        <v>4103</v>
      </c>
      <c r="B3792" s="550">
        <v>49183</v>
      </c>
    </row>
    <row r="3793" spans="1:2">
      <c r="A3793" s="538" t="s">
        <v>4104</v>
      </c>
      <c r="B3793" s="550">
        <v>49184</v>
      </c>
    </row>
    <row r="3794" spans="1:2">
      <c r="A3794" s="538" t="s">
        <v>4105</v>
      </c>
      <c r="B3794" s="550">
        <v>49185</v>
      </c>
    </row>
    <row r="3795" spans="1:2">
      <c r="A3795" s="538" t="s">
        <v>4106</v>
      </c>
      <c r="B3795" s="550">
        <v>49186</v>
      </c>
    </row>
    <row r="3796" spans="1:2">
      <c r="A3796" s="538" t="s">
        <v>4107</v>
      </c>
      <c r="B3796" s="550">
        <v>49187</v>
      </c>
    </row>
    <row r="3797" spans="1:2">
      <c r="A3797" s="538" t="s">
        <v>4108</v>
      </c>
      <c r="B3797" s="550">
        <v>49188</v>
      </c>
    </row>
    <row r="3798" spans="1:2">
      <c r="A3798" s="538" t="s">
        <v>4109</v>
      </c>
      <c r="B3798" s="550">
        <v>49189</v>
      </c>
    </row>
    <row r="3799" spans="1:2">
      <c r="A3799" s="538" t="s">
        <v>4110</v>
      </c>
      <c r="B3799" s="550">
        <v>49190</v>
      </c>
    </row>
    <row r="3800" spans="1:2">
      <c r="A3800" s="538" t="s">
        <v>4111</v>
      </c>
      <c r="B3800" s="550">
        <v>49191</v>
      </c>
    </row>
    <row r="3801" spans="1:2">
      <c r="A3801" s="538" t="s">
        <v>4112</v>
      </c>
      <c r="B3801" s="550">
        <v>49192</v>
      </c>
    </row>
    <row r="3802" spans="1:2">
      <c r="A3802" s="538" t="s">
        <v>4113</v>
      </c>
      <c r="B3802" s="550">
        <v>49193</v>
      </c>
    </row>
    <row r="3803" spans="1:2">
      <c r="A3803" s="538" t="s">
        <v>4114</v>
      </c>
      <c r="B3803" s="550">
        <v>49194</v>
      </c>
    </row>
    <row r="3804" spans="1:2">
      <c r="A3804" s="538" t="s">
        <v>4115</v>
      </c>
      <c r="B3804" s="550">
        <v>49195</v>
      </c>
    </row>
    <row r="3805" spans="1:2">
      <c r="A3805" s="538" t="s">
        <v>4116</v>
      </c>
      <c r="B3805" s="550">
        <v>49196</v>
      </c>
    </row>
    <row r="3806" spans="1:2">
      <c r="A3806" s="538" t="s">
        <v>4117</v>
      </c>
      <c r="B3806" s="550">
        <v>49197</v>
      </c>
    </row>
    <row r="3807" spans="1:2">
      <c r="A3807" s="538" t="s">
        <v>4118</v>
      </c>
      <c r="B3807" s="550">
        <v>49198</v>
      </c>
    </row>
    <row r="3808" spans="1:2">
      <c r="A3808" s="538" t="s">
        <v>4119</v>
      </c>
      <c r="B3808" s="550">
        <v>49199</v>
      </c>
    </row>
    <row r="3809" spans="1:2">
      <c r="A3809" s="538" t="s">
        <v>4120</v>
      </c>
      <c r="B3809" s="550">
        <v>49200</v>
      </c>
    </row>
    <row r="3810" spans="1:2">
      <c r="A3810" s="538" t="s">
        <v>4121</v>
      </c>
      <c r="B3810" s="550">
        <v>49201</v>
      </c>
    </row>
    <row r="3811" spans="1:2">
      <c r="A3811" s="538" t="s">
        <v>4122</v>
      </c>
      <c r="B3811" s="550">
        <v>49202</v>
      </c>
    </row>
    <row r="3812" spans="1:2">
      <c r="A3812" s="538" t="s">
        <v>4123</v>
      </c>
      <c r="B3812" s="550">
        <v>49203</v>
      </c>
    </row>
    <row r="3813" spans="1:2">
      <c r="A3813" s="538" t="s">
        <v>4124</v>
      </c>
      <c r="B3813" s="550">
        <v>49204</v>
      </c>
    </row>
    <row r="3814" spans="1:2">
      <c r="A3814" s="538" t="s">
        <v>4125</v>
      </c>
      <c r="B3814" s="550">
        <v>49205</v>
      </c>
    </row>
    <row r="3815" spans="1:2">
      <c r="A3815" s="538" t="s">
        <v>4126</v>
      </c>
      <c r="B3815" s="550">
        <v>49206</v>
      </c>
    </row>
    <row r="3816" spans="1:2">
      <c r="A3816" s="538" t="s">
        <v>4127</v>
      </c>
      <c r="B3816" s="550">
        <v>49207</v>
      </c>
    </row>
    <row r="3817" spans="1:2">
      <c r="A3817" s="538" t="s">
        <v>4128</v>
      </c>
      <c r="B3817" s="550">
        <v>49208</v>
      </c>
    </row>
    <row r="3818" spans="1:2">
      <c r="A3818" s="538" t="s">
        <v>4129</v>
      </c>
      <c r="B3818" s="550">
        <v>49209</v>
      </c>
    </row>
    <row r="3819" spans="1:2">
      <c r="A3819" s="538" t="s">
        <v>4130</v>
      </c>
      <c r="B3819" s="550">
        <v>49210</v>
      </c>
    </row>
    <row r="3820" spans="1:2">
      <c r="A3820" s="538" t="s">
        <v>4131</v>
      </c>
      <c r="B3820" s="550">
        <v>49211</v>
      </c>
    </row>
    <row r="3821" spans="1:2">
      <c r="A3821" s="538" t="s">
        <v>4132</v>
      </c>
      <c r="B3821" s="550">
        <v>49212</v>
      </c>
    </row>
    <row r="3822" spans="1:2">
      <c r="A3822" s="538" t="s">
        <v>4133</v>
      </c>
      <c r="B3822" s="550">
        <v>49213</v>
      </c>
    </row>
    <row r="3823" spans="1:2">
      <c r="A3823" s="538" t="s">
        <v>4134</v>
      </c>
      <c r="B3823" s="550">
        <v>49214</v>
      </c>
    </row>
    <row r="3824" spans="1:2">
      <c r="A3824" s="538" t="s">
        <v>4135</v>
      </c>
      <c r="B3824" s="550">
        <v>49215</v>
      </c>
    </row>
    <row r="3825" spans="1:2">
      <c r="A3825" s="538" t="s">
        <v>4136</v>
      </c>
      <c r="B3825" s="550">
        <v>49216</v>
      </c>
    </row>
    <row r="3826" spans="1:2">
      <c r="A3826" s="538" t="s">
        <v>4137</v>
      </c>
      <c r="B3826" s="550">
        <v>49217</v>
      </c>
    </row>
    <row r="3827" spans="1:2">
      <c r="A3827" s="538" t="s">
        <v>4138</v>
      </c>
      <c r="B3827" s="550">
        <v>49218</v>
      </c>
    </row>
    <row r="3828" spans="1:2">
      <c r="A3828" s="538" t="s">
        <v>4139</v>
      </c>
      <c r="B3828" s="550">
        <v>49219</v>
      </c>
    </row>
    <row r="3829" spans="1:2">
      <c r="A3829" s="538" t="s">
        <v>4140</v>
      </c>
      <c r="B3829" s="550">
        <v>49220</v>
      </c>
    </row>
    <row r="3830" spans="1:2">
      <c r="A3830" s="538" t="s">
        <v>4141</v>
      </c>
      <c r="B3830" s="550">
        <v>49221</v>
      </c>
    </row>
    <row r="3831" spans="1:2">
      <c r="A3831" s="538" t="s">
        <v>4142</v>
      </c>
      <c r="B3831" s="550">
        <v>49222</v>
      </c>
    </row>
    <row r="3832" spans="1:2">
      <c r="A3832" s="538" t="s">
        <v>4143</v>
      </c>
      <c r="B3832" s="550">
        <v>49223</v>
      </c>
    </row>
    <row r="3833" spans="1:2">
      <c r="A3833" s="538" t="s">
        <v>4144</v>
      </c>
      <c r="B3833" s="550">
        <v>49224</v>
      </c>
    </row>
    <row r="3834" spans="1:2">
      <c r="A3834" s="538" t="s">
        <v>4145</v>
      </c>
      <c r="B3834" s="550">
        <v>49225</v>
      </c>
    </row>
    <row r="3835" spans="1:2">
      <c r="A3835" s="538" t="s">
        <v>4146</v>
      </c>
      <c r="B3835" s="550">
        <v>49226</v>
      </c>
    </row>
    <row r="3836" spans="1:2">
      <c r="A3836" s="538" t="s">
        <v>4147</v>
      </c>
      <c r="B3836" s="550">
        <v>49227</v>
      </c>
    </row>
    <row r="3837" spans="1:2">
      <c r="A3837" s="538" t="s">
        <v>4148</v>
      </c>
      <c r="B3837" s="550">
        <v>49228</v>
      </c>
    </row>
    <row r="3838" spans="1:2">
      <c r="A3838" s="538" t="s">
        <v>4149</v>
      </c>
      <c r="B3838" s="550">
        <v>49229</v>
      </c>
    </row>
    <row r="3839" spans="1:2">
      <c r="A3839" s="538" t="s">
        <v>4150</v>
      </c>
      <c r="B3839" s="550">
        <v>49230</v>
      </c>
    </row>
    <row r="3840" spans="1:2">
      <c r="A3840" s="538" t="s">
        <v>4151</v>
      </c>
      <c r="B3840" s="550">
        <v>49231</v>
      </c>
    </row>
    <row r="3841" spans="1:2">
      <c r="A3841" s="538" t="s">
        <v>4152</v>
      </c>
      <c r="B3841" s="550">
        <v>49232</v>
      </c>
    </row>
    <row r="3842" spans="1:2">
      <c r="A3842" s="538" t="s">
        <v>4153</v>
      </c>
      <c r="B3842" s="550">
        <v>49233</v>
      </c>
    </row>
    <row r="3843" spans="1:2">
      <c r="A3843" s="538" t="s">
        <v>4154</v>
      </c>
      <c r="B3843" s="550">
        <v>49234</v>
      </c>
    </row>
    <row r="3844" spans="1:2">
      <c r="A3844" s="538" t="s">
        <v>4155</v>
      </c>
      <c r="B3844" s="550">
        <v>49235</v>
      </c>
    </row>
    <row r="3845" spans="1:2">
      <c r="A3845" s="538" t="s">
        <v>4156</v>
      </c>
      <c r="B3845" s="550">
        <v>49236</v>
      </c>
    </row>
    <row r="3846" spans="1:2">
      <c r="A3846" s="538" t="s">
        <v>4157</v>
      </c>
      <c r="B3846" s="550">
        <v>49237</v>
      </c>
    </row>
    <row r="3847" spans="1:2">
      <c r="A3847" s="538" t="s">
        <v>4158</v>
      </c>
      <c r="B3847" s="550">
        <v>49238</v>
      </c>
    </row>
    <row r="3848" spans="1:2">
      <c r="A3848" s="538" t="s">
        <v>4159</v>
      </c>
      <c r="B3848" s="550">
        <v>49239</v>
      </c>
    </row>
    <row r="3849" spans="1:2">
      <c r="A3849" s="538" t="s">
        <v>4160</v>
      </c>
      <c r="B3849" s="550">
        <v>49240</v>
      </c>
    </row>
    <row r="3850" spans="1:2">
      <c r="A3850" s="538" t="s">
        <v>4161</v>
      </c>
      <c r="B3850" s="550">
        <v>49241</v>
      </c>
    </row>
    <row r="3851" spans="1:2">
      <c r="A3851" s="538" t="s">
        <v>4162</v>
      </c>
      <c r="B3851" s="550">
        <v>49242</v>
      </c>
    </row>
    <row r="3852" spans="1:2">
      <c r="A3852" s="538" t="s">
        <v>4163</v>
      </c>
      <c r="B3852" s="550">
        <v>49243</v>
      </c>
    </row>
    <row r="3853" spans="1:2">
      <c r="A3853" s="538" t="s">
        <v>4164</v>
      </c>
      <c r="B3853" s="550">
        <v>49244</v>
      </c>
    </row>
    <row r="3854" spans="1:2">
      <c r="A3854" s="538" t="s">
        <v>4165</v>
      </c>
      <c r="B3854" s="550">
        <v>49245</v>
      </c>
    </row>
    <row r="3855" spans="1:2">
      <c r="A3855" s="538" t="s">
        <v>4166</v>
      </c>
      <c r="B3855" s="550">
        <v>49246</v>
      </c>
    </row>
    <row r="3856" spans="1:2">
      <c r="A3856" s="538" t="s">
        <v>4167</v>
      </c>
      <c r="B3856" s="550">
        <v>49247</v>
      </c>
    </row>
    <row r="3857" spans="1:2">
      <c r="A3857" s="538" t="s">
        <v>4168</v>
      </c>
      <c r="B3857" s="550">
        <v>49248</v>
      </c>
    </row>
    <row r="3858" spans="1:2">
      <c r="A3858" s="538" t="s">
        <v>4169</v>
      </c>
      <c r="B3858" s="550">
        <v>49249</v>
      </c>
    </row>
    <row r="3859" spans="1:2">
      <c r="A3859" s="538" t="s">
        <v>4170</v>
      </c>
      <c r="B3859" s="550">
        <v>49250</v>
      </c>
    </row>
    <row r="3860" spans="1:2">
      <c r="A3860" s="538" t="s">
        <v>4171</v>
      </c>
      <c r="B3860" s="550">
        <v>49251</v>
      </c>
    </row>
    <row r="3861" spans="1:2">
      <c r="A3861" s="538" t="s">
        <v>4172</v>
      </c>
      <c r="B3861" s="550">
        <v>49252</v>
      </c>
    </row>
    <row r="3862" spans="1:2">
      <c r="A3862" s="538" t="s">
        <v>4173</v>
      </c>
      <c r="B3862" s="550">
        <v>49253</v>
      </c>
    </row>
    <row r="3863" spans="1:2">
      <c r="A3863" s="538" t="s">
        <v>4174</v>
      </c>
      <c r="B3863" s="550">
        <v>49254</v>
      </c>
    </row>
    <row r="3864" spans="1:2">
      <c r="A3864" s="538" t="s">
        <v>4175</v>
      </c>
      <c r="B3864" s="550">
        <v>49255</v>
      </c>
    </row>
    <row r="3865" spans="1:2">
      <c r="A3865" s="538" t="s">
        <v>4176</v>
      </c>
      <c r="B3865" s="550">
        <v>49256</v>
      </c>
    </row>
    <row r="3866" spans="1:2">
      <c r="A3866" s="538" t="s">
        <v>4177</v>
      </c>
      <c r="B3866" s="550">
        <v>49257</v>
      </c>
    </row>
    <row r="3867" spans="1:2">
      <c r="A3867" s="538" t="s">
        <v>4178</v>
      </c>
      <c r="B3867" s="550">
        <v>49258</v>
      </c>
    </row>
    <row r="3868" spans="1:2">
      <c r="A3868" s="538" t="s">
        <v>4179</v>
      </c>
      <c r="B3868" s="550">
        <v>49259</v>
      </c>
    </row>
    <row r="3869" spans="1:2">
      <c r="A3869" s="538" t="s">
        <v>4180</v>
      </c>
      <c r="B3869" s="550">
        <v>49260</v>
      </c>
    </row>
    <row r="3870" spans="1:2">
      <c r="A3870" s="538" t="s">
        <v>4181</v>
      </c>
      <c r="B3870" s="550">
        <v>49261</v>
      </c>
    </row>
    <row r="3871" spans="1:2">
      <c r="A3871" s="538" t="s">
        <v>4182</v>
      </c>
      <c r="B3871" s="550">
        <v>49262</v>
      </c>
    </row>
    <row r="3872" spans="1:2">
      <c r="A3872" s="538" t="s">
        <v>4183</v>
      </c>
      <c r="B3872" s="550">
        <v>49263</v>
      </c>
    </row>
    <row r="3873" spans="1:2">
      <c r="A3873" s="538" t="s">
        <v>4184</v>
      </c>
      <c r="B3873" s="550">
        <v>49264</v>
      </c>
    </row>
    <row r="3874" spans="1:2">
      <c r="A3874" s="538" t="s">
        <v>4185</v>
      </c>
      <c r="B3874" s="550">
        <v>49265</v>
      </c>
    </row>
    <row r="3875" spans="1:2">
      <c r="A3875" s="538" t="s">
        <v>4186</v>
      </c>
      <c r="B3875" s="550">
        <v>49266</v>
      </c>
    </row>
    <row r="3876" spans="1:2">
      <c r="A3876" s="538" t="s">
        <v>4187</v>
      </c>
      <c r="B3876" s="550">
        <v>49267</v>
      </c>
    </row>
    <row r="3877" spans="1:2">
      <c r="A3877" s="538" t="s">
        <v>4188</v>
      </c>
      <c r="B3877" s="550">
        <v>49268</v>
      </c>
    </row>
    <row r="3878" spans="1:2">
      <c r="A3878" s="538" t="s">
        <v>4189</v>
      </c>
      <c r="B3878" s="550">
        <v>49269</v>
      </c>
    </row>
    <row r="3879" spans="1:2">
      <c r="A3879" s="538" t="s">
        <v>4190</v>
      </c>
      <c r="B3879" s="550">
        <v>49270</v>
      </c>
    </row>
    <row r="3880" spans="1:2">
      <c r="A3880" s="538" t="s">
        <v>4191</v>
      </c>
      <c r="B3880" s="550">
        <v>49271</v>
      </c>
    </row>
    <row r="3881" spans="1:2">
      <c r="A3881" s="538" t="s">
        <v>4192</v>
      </c>
      <c r="B3881" s="550">
        <v>49272</v>
      </c>
    </row>
    <row r="3882" spans="1:2">
      <c r="A3882" s="538" t="s">
        <v>4193</v>
      </c>
      <c r="B3882" s="550">
        <v>49273</v>
      </c>
    </row>
    <row r="3883" spans="1:2">
      <c r="A3883" s="538" t="s">
        <v>4194</v>
      </c>
      <c r="B3883" s="550">
        <v>49274</v>
      </c>
    </row>
    <row r="3884" spans="1:2">
      <c r="A3884" s="538" t="s">
        <v>4195</v>
      </c>
      <c r="B3884" s="550">
        <v>49275</v>
      </c>
    </row>
    <row r="3885" spans="1:2">
      <c r="A3885" s="538" t="s">
        <v>4196</v>
      </c>
      <c r="B3885" s="550">
        <v>49276</v>
      </c>
    </row>
    <row r="3886" spans="1:2">
      <c r="A3886" s="538" t="s">
        <v>4197</v>
      </c>
      <c r="B3886" s="550">
        <v>49277</v>
      </c>
    </row>
    <row r="3887" spans="1:2">
      <c r="A3887" s="538" t="s">
        <v>4198</v>
      </c>
      <c r="B3887" s="550">
        <v>49278</v>
      </c>
    </row>
    <row r="3888" spans="1:2">
      <c r="A3888" s="538" t="s">
        <v>4199</v>
      </c>
      <c r="B3888" s="550">
        <v>49279</v>
      </c>
    </row>
    <row r="3889" spans="1:2">
      <c r="A3889" s="538" t="s">
        <v>4200</v>
      </c>
      <c r="B3889" s="550">
        <v>49280</v>
      </c>
    </row>
    <row r="3890" spans="1:2">
      <c r="A3890" s="538" t="s">
        <v>4201</v>
      </c>
      <c r="B3890" s="550">
        <v>49281</v>
      </c>
    </row>
    <row r="3891" spans="1:2">
      <c r="A3891" s="538" t="s">
        <v>4202</v>
      </c>
      <c r="B3891" s="550">
        <v>49282</v>
      </c>
    </row>
    <row r="3892" spans="1:2">
      <c r="A3892" s="538" t="s">
        <v>4203</v>
      </c>
      <c r="B3892" s="550">
        <v>49283</v>
      </c>
    </row>
    <row r="3893" spans="1:2">
      <c r="A3893" s="538" t="s">
        <v>4204</v>
      </c>
      <c r="B3893" s="550">
        <v>49284</v>
      </c>
    </row>
    <row r="3894" spans="1:2">
      <c r="A3894" s="538" t="s">
        <v>4205</v>
      </c>
      <c r="B3894" s="550">
        <v>49285</v>
      </c>
    </row>
    <row r="3895" spans="1:2">
      <c r="A3895" s="538" t="s">
        <v>4206</v>
      </c>
      <c r="B3895" s="550">
        <v>49286</v>
      </c>
    </row>
    <row r="3896" spans="1:2">
      <c r="A3896" s="538" t="s">
        <v>4207</v>
      </c>
      <c r="B3896" s="550">
        <v>49287</v>
      </c>
    </row>
    <row r="3897" spans="1:2">
      <c r="A3897" s="538" t="s">
        <v>4208</v>
      </c>
      <c r="B3897" s="550">
        <v>49288</v>
      </c>
    </row>
    <row r="3898" spans="1:2">
      <c r="A3898" s="538" t="s">
        <v>4209</v>
      </c>
      <c r="B3898" s="550">
        <v>49289</v>
      </c>
    </row>
    <row r="3899" spans="1:2">
      <c r="A3899" s="538" t="s">
        <v>4210</v>
      </c>
      <c r="B3899" s="550">
        <v>49290</v>
      </c>
    </row>
    <row r="3900" spans="1:2">
      <c r="A3900" s="538" t="s">
        <v>4211</v>
      </c>
      <c r="B3900" s="550">
        <v>49291</v>
      </c>
    </row>
    <row r="3901" spans="1:2">
      <c r="A3901" s="538" t="s">
        <v>4212</v>
      </c>
      <c r="B3901" s="550">
        <v>49292</v>
      </c>
    </row>
    <row r="3902" spans="1:2">
      <c r="A3902" s="538" t="s">
        <v>4213</v>
      </c>
      <c r="B3902" s="550">
        <v>49293</v>
      </c>
    </row>
    <row r="3903" spans="1:2">
      <c r="A3903" s="538" t="s">
        <v>4214</v>
      </c>
      <c r="B3903" s="550">
        <v>49294</v>
      </c>
    </row>
    <row r="3904" spans="1:2">
      <c r="A3904" s="538" t="s">
        <v>4215</v>
      </c>
      <c r="B3904" s="550">
        <v>49295</v>
      </c>
    </row>
    <row r="3905" spans="1:2">
      <c r="A3905" s="538" t="s">
        <v>4216</v>
      </c>
      <c r="B3905" s="550">
        <v>49296</v>
      </c>
    </row>
    <row r="3906" spans="1:2">
      <c r="A3906" s="538" t="s">
        <v>4217</v>
      </c>
      <c r="B3906" s="550">
        <v>49297</v>
      </c>
    </row>
    <row r="3907" spans="1:2">
      <c r="A3907" s="538" t="s">
        <v>4218</v>
      </c>
      <c r="B3907" s="550">
        <v>49298</v>
      </c>
    </row>
    <row r="3908" spans="1:2">
      <c r="A3908" s="538" t="s">
        <v>4219</v>
      </c>
      <c r="B3908" s="550">
        <v>49299</v>
      </c>
    </row>
    <row r="3909" spans="1:2">
      <c r="A3909" s="538" t="s">
        <v>4220</v>
      </c>
      <c r="B3909" s="550">
        <v>49300</v>
      </c>
    </row>
    <row r="3910" spans="1:2">
      <c r="A3910" s="538" t="s">
        <v>4221</v>
      </c>
      <c r="B3910" s="550">
        <v>49301</v>
      </c>
    </row>
    <row r="3911" spans="1:2">
      <c r="A3911" s="538" t="s">
        <v>4222</v>
      </c>
      <c r="B3911" s="550">
        <v>49302</v>
      </c>
    </row>
    <row r="3912" spans="1:2">
      <c r="A3912" s="538" t="s">
        <v>4223</v>
      </c>
      <c r="B3912" s="550">
        <v>49303</v>
      </c>
    </row>
    <row r="3913" spans="1:2">
      <c r="A3913" s="538" t="s">
        <v>4224</v>
      </c>
      <c r="B3913" s="550">
        <v>49304</v>
      </c>
    </row>
    <row r="3914" spans="1:2">
      <c r="A3914" s="538" t="s">
        <v>4225</v>
      </c>
      <c r="B3914" s="550">
        <v>49305</v>
      </c>
    </row>
    <row r="3915" spans="1:2">
      <c r="A3915" s="538" t="s">
        <v>4226</v>
      </c>
      <c r="B3915" s="550">
        <v>49306</v>
      </c>
    </row>
    <row r="3916" spans="1:2">
      <c r="A3916" s="538" t="s">
        <v>4227</v>
      </c>
      <c r="B3916" s="550">
        <v>49307</v>
      </c>
    </row>
    <row r="3917" spans="1:2">
      <c r="A3917" s="538" t="s">
        <v>4228</v>
      </c>
      <c r="B3917" s="550">
        <v>49308</v>
      </c>
    </row>
    <row r="3918" spans="1:2">
      <c r="A3918" s="538" t="s">
        <v>4229</v>
      </c>
      <c r="B3918" s="550">
        <v>49309</v>
      </c>
    </row>
    <row r="3919" spans="1:2">
      <c r="A3919" s="538" t="s">
        <v>4230</v>
      </c>
      <c r="B3919" s="550">
        <v>49310</v>
      </c>
    </row>
    <row r="3920" spans="1:2">
      <c r="A3920" s="538" t="s">
        <v>4231</v>
      </c>
      <c r="B3920" s="550">
        <v>49311</v>
      </c>
    </row>
    <row r="3921" spans="1:2">
      <c r="A3921" s="538" t="s">
        <v>4232</v>
      </c>
      <c r="B3921" s="550">
        <v>49312</v>
      </c>
    </row>
    <row r="3922" spans="1:2">
      <c r="A3922" s="538" t="s">
        <v>4233</v>
      </c>
      <c r="B3922" s="550">
        <v>49313</v>
      </c>
    </row>
    <row r="3923" spans="1:2">
      <c r="A3923" s="538" t="s">
        <v>4234</v>
      </c>
      <c r="B3923" s="550">
        <v>49314</v>
      </c>
    </row>
    <row r="3924" spans="1:2">
      <c r="A3924" s="538" t="s">
        <v>4235</v>
      </c>
      <c r="B3924" s="550">
        <v>49315</v>
      </c>
    </row>
    <row r="3925" spans="1:2">
      <c r="A3925" s="538" t="s">
        <v>4236</v>
      </c>
      <c r="B3925" s="550">
        <v>49316</v>
      </c>
    </row>
    <row r="3926" spans="1:2">
      <c r="A3926" s="538" t="s">
        <v>4237</v>
      </c>
      <c r="B3926" s="550">
        <v>49317</v>
      </c>
    </row>
    <row r="3927" spans="1:2">
      <c r="A3927" s="538" t="s">
        <v>4238</v>
      </c>
      <c r="B3927" s="550">
        <v>49318</v>
      </c>
    </row>
    <row r="3928" spans="1:2">
      <c r="A3928" s="538" t="s">
        <v>4239</v>
      </c>
      <c r="B3928" s="550">
        <v>49319</v>
      </c>
    </row>
    <row r="3929" spans="1:2">
      <c r="A3929" s="538" t="s">
        <v>4240</v>
      </c>
      <c r="B3929" s="550">
        <v>49320</v>
      </c>
    </row>
    <row r="3930" spans="1:2">
      <c r="A3930" s="538" t="s">
        <v>4241</v>
      </c>
      <c r="B3930" s="550">
        <v>49321</v>
      </c>
    </row>
    <row r="3931" spans="1:2">
      <c r="A3931" s="538" t="s">
        <v>4242</v>
      </c>
      <c r="B3931" s="550">
        <v>49322</v>
      </c>
    </row>
    <row r="3932" spans="1:2">
      <c r="A3932" s="538" t="s">
        <v>4243</v>
      </c>
      <c r="B3932" s="550">
        <v>49323</v>
      </c>
    </row>
    <row r="3933" spans="1:2">
      <c r="A3933" s="538" t="s">
        <v>4244</v>
      </c>
      <c r="B3933" s="550">
        <v>49324</v>
      </c>
    </row>
    <row r="3934" spans="1:2">
      <c r="A3934" s="538" t="s">
        <v>4245</v>
      </c>
      <c r="B3934" s="550">
        <v>49325</v>
      </c>
    </row>
    <row r="3935" spans="1:2">
      <c r="A3935" s="538" t="s">
        <v>4246</v>
      </c>
      <c r="B3935" s="550">
        <v>49326</v>
      </c>
    </row>
    <row r="3936" spans="1:2">
      <c r="A3936" s="538" t="s">
        <v>4247</v>
      </c>
      <c r="B3936" s="550">
        <v>49327</v>
      </c>
    </row>
    <row r="3937" spans="1:2">
      <c r="A3937" s="538" t="s">
        <v>4248</v>
      </c>
      <c r="B3937" s="550">
        <v>49328</v>
      </c>
    </row>
    <row r="3938" spans="1:2">
      <c r="A3938" s="538" t="s">
        <v>4249</v>
      </c>
      <c r="B3938" s="550">
        <v>49329</v>
      </c>
    </row>
    <row r="3939" spans="1:2">
      <c r="A3939" s="538" t="s">
        <v>4250</v>
      </c>
      <c r="B3939" s="550">
        <v>49330</v>
      </c>
    </row>
    <row r="3940" spans="1:2">
      <c r="A3940" s="538" t="s">
        <v>4251</v>
      </c>
      <c r="B3940" s="550">
        <v>49331</v>
      </c>
    </row>
    <row r="3941" spans="1:2">
      <c r="A3941" s="538" t="s">
        <v>4252</v>
      </c>
      <c r="B3941" s="550">
        <v>49332</v>
      </c>
    </row>
    <row r="3942" spans="1:2">
      <c r="A3942" s="538" t="s">
        <v>4253</v>
      </c>
      <c r="B3942" s="550">
        <v>49333</v>
      </c>
    </row>
    <row r="3943" spans="1:2">
      <c r="A3943" s="538" t="s">
        <v>4254</v>
      </c>
      <c r="B3943" s="550">
        <v>49334</v>
      </c>
    </row>
    <row r="3944" spans="1:2">
      <c r="A3944" s="538" t="s">
        <v>4255</v>
      </c>
      <c r="B3944" s="550">
        <v>49335</v>
      </c>
    </row>
    <row r="3945" spans="1:2">
      <c r="A3945" s="538" t="s">
        <v>4256</v>
      </c>
      <c r="B3945" s="550">
        <v>49336</v>
      </c>
    </row>
    <row r="3946" spans="1:2">
      <c r="A3946" s="538" t="s">
        <v>4257</v>
      </c>
      <c r="B3946" s="550">
        <v>49337</v>
      </c>
    </row>
    <row r="3947" spans="1:2">
      <c r="A3947" s="538" t="s">
        <v>4258</v>
      </c>
      <c r="B3947" s="550">
        <v>49338</v>
      </c>
    </row>
    <row r="3948" spans="1:2">
      <c r="A3948" s="538" t="s">
        <v>4259</v>
      </c>
      <c r="B3948" s="550">
        <v>49339</v>
      </c>
    </row>
    <row r="3949" spans="1:2">
      <c r="A3949" s="538" t="s">
        <v>4260</v>
      </c>
      <c r="B3949" s="550">
        <v>49340</v>
      </c>
    </row>
    <row r="3950" spans="1:2">
      <c r="A3950" s="538" t="s">
        <v>4261</v>
      </c>
      <c r="B3950" s="550">
        <v>49341</v>
      </c>
    </row>
    <row r="3951" spans="1:2">
      <c r="A3951" s="538" t="s">
        <v>4262</v>
      </c>
      <c r="B3951" s="550">
        <v>49342</v>
      </c>
    </row>
    <row r="3952" spans="1:2">
      <c r="A3952" s="538" t="s">
        <v>4263</v>
      </c>
      <c r="B3952" s="550">
        <v>49343</v>
      </c>
    </row>
    <row r="3953" spans="1:2">
      <c r="A3953" s="538" t="s">
        <v>4264</v>
      </c>
      <c r="B3953" s="550">
        <v>49344</v>
      </c>
    </row>
    <row r="3954" spans="1:2">
      <c r="A3954" s="538" t="s">
        <v>4265</v>
      </c>
      <c r="B3954" s="550">
        <v>49345</v>
      </c>
    </row>
    <row r="3955" spans="1:2">
      <c r="A3955" s="538" t="s">
        <v>4266</v>
      </c>
      <c r="B3955" s="550">
        <v>49346</v>
      </c>
    </row>
    <row r="3956" spans="1:2">
      <c r="A3956" s="538" t="s">
        <v>4267</v>
      </c>
      <c r="B3956" s="550">
        <v>49347</v>
      </c>
    </row>
    <row r="3957" spans="1:2">
      <c r="A3957" s="538" t="s">
        <v>4268</v>
      </c>
      <c r="B3957" s="550">
        <v>49348</v>
      </c>
    </row>
    <row r="3958" spans="1:2">
      <c r="A3958" s="538" t="s">
        <v>4269</v>
      </c>
      <c r="B3958" s="550">
        <v>49349</v>
      </c>
    </row>
    <row r="3959" spans="1:2">
      <c r="A3959" s="538" t="s">
        <v>4270</v>
      </c>
      <c r="B3959" s="550">
        <v>49350</v>
      </c>
    </row>
    <row r="3960" spans="1:2">
      <c r="A3960" s="538" t="s">
        <v>4271</v>
      </c>
      <c r="B3960" s="550">
        <v>49351</v>
      </c>
    </row>
    <row r="3961" spans="1:2">
      <c r="A3961" s="538" t="s">
        <v>4272</v>
      </c>
      <c r="B3961" s="550">
        <v>49352</v>
      </c>
    </row>
    <row r="3962" spans="1:2">
      <c r="A3962" s="538" t="s">
        <v>4273</v>
      </c>
      <c r="B3962" s="550">
        <v>49353</v>
      </c>
    </row>
    <row r="3963" spans="1:2">
      <c r="A3963" s="538" t="s">
        <v>4274</v>
      </c>
      <c r="B3963" s="550">
        <v>49354</v>
      </c>
    </row>
    <row r="3964" spans="1:2">
      <c r="A3964" s="538" t="s">
        <v>4275</v>
      </c>
      <c r="B3964" s="550">
        <v>49355</v>
      </c>
    </row>
    <row r="3965" spans="1:2">
      <c r="A3965" s="538" t="s">
        <v>4276</v>
      </c>
      <c r="B3965" s="550">
        <v>49356</v>
      </c>
    </row>
    <row r="3966" spans="1:2">
      <c r="A3966" s="538" t="s">
        <v>4277</v>
      </c>
      <c r="B3966" s="550">
        <v>49357</v>
      </c>
    </row>
    <row r="3967" spans="1:2">
      <c r="A3967" s="538" t="s">
        <v>4278</v>
      </c>
      <c r="B3967" s="550">
        <v>49358</v>
      </c>
    </row>
    <row r="3968" spans="1:2">
      <c r="A3968" s="538" t="s">
        <v>4279</v>
      </c>
      <c r="B3968" s="550">
        <v>49359</v>
      </c>
    </row>
    <row r="3969" spans="1:2">
      <c r="A3969" s="538" t="s">
        <v>4280</v>
      </c>
      <c r="B3969" s="550">
        <v>49360</v>
      </c>
    </row>
    <row r="3970" spans="1:2">
      <c r="A3970" s="538" t="s">
        <v>4281</v>
      </c>
      <c r="B3970" s="550">
        <v>49361</v>
      </c>
    </row>
    <row r="3971" spans="1:2">
      <c r="A3971" s="538" t="s">
        <v>4282</v>
      </c>
      <c r="B3971" s="550">
        <v>49362</v>
      </c>
    </row>
    <row r="3972" spans="1:2">
      <c r="A3972" s="538" t="s">
        <v>4283</v>
      </c>
      <c r="B3972" s="550">
        <v>49363</v>
      </c>
    </row>
    <row r="3973" spans="1:2">
      <c r="A3973" s="538" t="s">
        <v>4284</v>
      </c>
      <c r="B3973" s="550">
        <v>49364</v>
      </c>
    </row>
    <row r="3974" spans="1:2">
      <c r="A3974" s="538" t="s">
        <v>4285</v>
      </c>
      <c r="B3974" s="550">
        <v>49365</v>
      </c>
    </row>
    <row r="3975" spans="1:2">
      <c r="A3975" s="538" t="s">
        <v>4286</v>
      </c>
      <c r="B3975" s="550">
        <v>49366</v>
      </c>
    </row>
    <row r="3976" spans="1:2">
      <c r="A3976" s="538" t="s">
        <v>4287</v>
      </c>
      <c r="B3976" s="550">
        <v>49367</v>
      </c>
    </row>
    <row r="3977" spans="1:2">
      <c r="A3977" s="538" t="s">
        <v>4288</v>
      </c>
      <c r="B3977" s="550">
        <v>49368</v>
      </c>
    </row>
    <row r="3978" spans="1:2">
      <c r="A3978" s="538" t="s">
        <v>4289</v>
      </c>
      <c r="B3978" s="550">
        <v>49369</v>
      </c>
    </row>
    <row r="3979" spans="1:2">
      <c r="A3979" s="538" t="s">
        <v>4290</v>
      </c>
      <c r="B3979" s="550">
        <v>49370</v>
      </c>
    </row>
    <row r="3980" spans="1:2">
      <c r="A3980" s="538" t="s">
        <v>4291</v>
      </c>
      <c r="B3980" s="550">
        <v>49371</v>
      </c>
    </row>
    <row r="3981" spans="1:2">
      <c r="A3981" s="538" t="s">
        <v>4292</v>
      </c>
      <c r="B3981" s="550">
        <v>49372</v>
      </c>
    </row>
    <row r="3982" spans="1:2">
      <c r="A3982" s="538" t="s">
        <v>4293</v>
      </c>
      <c r="B3982" s="550">
        <v>49373</v>
      </c>
    </row>
    <row r="3983" spans="1:2">
      <c r="A3983" s="538" t="s">
        <v>4294</v>
      </c>
      <c r="B3983" s="550">
        <v>49374</v>
      </c>
    </row>
    <row r="3984" spans="1:2">
      <c r="A3984" s="538" t="s">
        <v>4295</v>
      </c>
      <c r="B3984" s="550">
        <v>49375</v>
      </c>
    </row>
    <row r="3985" spans="1:2">
      <c r="A3985" s="538" t="s">
        <v>4296</v>
      </c>
      <c r="B3985" s="550">
        <v>49376</v>
      </c>
    </row>
    <row r="3986" spans="1:2">
      <c r="A3986" s="538" t="s">
        <v>4297</v>
      </c>
      <c r="B3986" s="550">
        <v>49377</v>
      </c>
    </row>
    <row r="3987" spans="1:2">
      <c r="A3987" s="538" t="s">
        <v>4298</v>
      </c>
      <c r="B3987" s="550">
        <v>49378</v>
      </c>
    </row>
    <row r="3988" spans="1:2">
      <c r="A3988" s="538" t="s">
        <v>4299</v>
      </c>
      <c r="B3988" s="550">
        <v>49379</v>
      </c>
    </row>
    <row r="3989" spans="1:2">
      <c r="A3989" s="538" t="s">
        <v>4300</v>
      </c>
      <c r="B3989" s="550">
        <v>49380</v>
      </c>
    </row>
    <row r="3990" spans="1:2">
      <c r="A3990" s="538" t="s">
        <v>4301</v>
      </c>
      <c r="B3990" s="550">
        <v>49381</v>
      </c>
    </row>
    <row r="3991" spans="1:2">
      <c r="A3991" s="538" t="s">
        <v>4302</v>
      </c>
      <c r="B3991" s="550">
        <v>49382</v>
      </c>
    </row>
    <row r="3992" spans="1:2">
      <c r="A3992" s="538" t="s">
        <v>4303</v>
      </c>
      <c r="B3992" s="550">
        <v>49383</v>
      </c>
    </row>
    <row r="3993" spans="1:2">
      <c r="A3993" s="538" t="s">
        <v>4304</v>
      </c>
      <c r="B3993" s="550">
        <v>49384</v>
      </c>
    </row>
    <row r="3994" spans="1:2">
      <c r="A3994" s="538" t="s">
        <v>4305</v>
      </c>
      <c r="B3994" s="550">
        <v>49385</v>
      </c>
    </row>
    <row r="3995" spans="1:2">
      <c r="A3995" s="538" t="s">
        <v>4306</v>
      </c>
      <c r="B3995" s="550">
        <v>49386</v>
      </c>
    </row>
    <row r="3996" spans="1:2">
      <c r="A3996" s="538" t="s">
        <v>4307</v>
      </c>
      <c r="B3996" s="550">
        <v>49387</v>
      </c>
    </row>
    <row r="3997" spans="1:2">
      <c r="A3997" s="538" t="s">
        <v>4308</v>
      </c>
      <c r="B3997" s="550">
        <v>49388</v>
      </c>
    </row>
    <row r="3998" spans="1:2">
      <c r="A3998" s="538" t="s">
        <v>4309</v>
      </c>
      <c r="B3998" s="550">
        <v>49389</v>
      </c>
    </row>
    <row r="3999" spans="1:2">
      <c r="A3999" s="538" t="s">
        <v>4310</v>
      </c>
      <c r="B3999" s="550">
        <v>49390</v>
      </c>
    </row>
    <row r="4000" spans="1:2">
      <c r="A4000" s="538" t="s">
        <v>4311</v>
      </c>
      <c r="B4000" s="550">
        <v>49391</v>
      </c>
    </row>
    <row r="4001" spans="1:2">
      <c r="A4001" s="538" t="s">
        <v>4312</v>
      </c>
      <c r="B4001" s="550">
        <v>49392</v>
      </c>
    </row>
    <row r="4002" spans="1:2">
      <c r="A4002" s="538" t="s">
        <v>4313</v>
      </c>
      <c r="B4002" s="550">
        <v>49393</v>
      </c>
    </row>
    <row r="4003" spans="1:2">
      <c r="A4003" s="538" t="s">
        <v>4314</v>
      </c>
      <c r="B4003" s="550">
        <v>49394</v>
      </c>
    </row>
    <row r="4004" spans="1:2">
      <c r="A4004" s="538" t="s">
        <v>4315</v>
      </c>
      <c r="B4004" s="550">
        <v>49395</v>
      </c>
    </row>
    <row r="4005" spans="1:2">
      <c r="A4005" s="538" t="s">
        <v>4316</v>
      </c>
      <c r="B4005" s="550">
        <v>49396</v>
      </c>
    </row>
    <row r="4006" spans="1:2">
      <c r="A4006" s="538" t="s">
        <v>4317</v>
      </c>
      <c r="B4006" s="550">
        <v>49397</v>
      </c>
    </row>
    <row r="4007" spans="1:2">
      <c r="A4007" s="538" t="s">
        <v>4318</v>
      </c>
      <c r="B4007" s="550">
        <v>49398</v>
      </c>
    </row>
    <row r="4008" spans="1:2">
      <c r="A4008" s="538" t="s">
        <v>4319</v>
      </c>
      <c r="B4008" s="550">
        <v>49399</v>
      </c>
    </row>
    <row r="4009" spans="1:2">
      <c r="A4009" s="538" t="s">
        <v>4320</v>
      </c>
      <c r="B4009" s="550">
        <v>49400</v>
      </c>
    </row>
    <row r="4010" spans="1:2">
      <c r="A4010" s="538" t="s">
        <v>4321</v>
      </c>
      <c r="B4010" s="550">
        <v>49401</v>
      </c>
    </row>
    <row r="4011" spans="1:2">
      <c r="A4011" s="538" t="s">
        <v>4322</v>
      </c>
      <c r="B4011" s="550">
        <v>49402</v>
      </c>
    </row>
    <row r="4012" spans="1:2">
      <c r="A4012" s="538" t="s">
        <v>4323</v>
      </c>
      <c r="B4012" s="550">
        <v>49403</v>
      </c>
    </row>
    <row r="4013" spans="1:2">
      <c r="A4013" s="538" t="s">
        <v>4324</v>
      </c>
      <c r="B4013" s="550">
        <v>49404</v>
      </c>
    </row>
    <row r="4014" spans="1:2">
      <c r="A4014" s="538" t="s">
        <v>4325</v>
      </c>
      <c r="B4014" s="550">
        <v>49405</v>
      </c>
    </row>
    <row r="4015" spans="1:2">
      <c r="A4015" s="538" t="s">
        <v>4326</v>
      </c>
      <c r="B4015" s="550">
        <v>49406</v>
      </c>
    </row>
    <row r="4016" spans="1:2">
      <c r="A4016" s="538" t="s">
        <v>4327</v>
      </c>
      <c r="B4016" s="550">
        <v>49407</v>
      </c>
    </row>
    <row r="4017" spans="1:2">
      <c r="A4017" s="538" t="s">
        <v>4328</v>
      </c>
      <c r="B4017" s="550">
        <v>49408</v>
      </c>
    </row>
    <row r="4018" spans="1:2">
      <c r="A4018" s="538" t="s">
        <v>4329</v>
      </c>
      <c r="B4018" s="550">
        <v>49409</v>
      </c>
    </row>
    <row r="4019" spans="1:2">
      <c r="A4019" s="538" t="s">
        <v>4330</v>
      </c>
      <c r="B4019" s="550">
        <v>49410</v>
      </c>
    </row>
    <row r="4020" spans="1:2">
      <c r="A4020" s="538" t="s">
        <v>4331</v>
      </c>
      <c r="B4020" s="550">
        <v>49411</v>
      </c>
    </row>
    <row r="4021" spans="1:2">
      <c r="A4021" s="538" t="s">
        <v>4332</v>
      </c>
      <c r="B4021" s="550">
        <v>49412</v>
      </c>
    </row>
    <row r="4022" spans="1:2">
      <c r="A4022" s="538" t="s">
        <v>4333</v>
      </c>
      <c r="B4022" s="550">
        <v>49413</v>
      </c>
    </row>
    <row r="4023" spans="1:2">
      <c r="A4023" s="538" t="s">
        <v>4334</v>
      </c>
      <c r="B4023" s="550">
        <v>49414</v>
      </c>
    </row>
    <row r="4024" spans="1:2">
      <c r="A4024" s="538" t="s">
        <v>4335</v>
      </c>
      <c r="B4024" s="550">
        <v>49415</v>
      </c>
    </row>
    <row r="4025" spans="1:2">
      <c r="A4025" s="538" t="s">
        <v>4336</v>
      </c>
      <c r="B4025" s="550">
        <v>49416</v>
      </c>
    </row>
    <row r="4026" spans="1:2">
      <c r="A4026" s="538" t="s">
        <v>4337</v>
      </c>
      <c r="B4026" s="550">
        <v>49417</v>
      </c>
    </row>
    <row r="4027" spans="1:2">
      <c r="A4027" s="538" t="s">
        <v>4338</v>
      </c>
      <c r="B4027" s="550">
        <v>49418</v>
      </c>
    </row>
    <row r="4028" spans="1:2">
      <c r="A4028" s="538" t="s">
        <v>4339</v>
      </c>
      <c r="B4028" s="550">
        <v>49419</v>
      </c>
    </row>
    <row r="4029" spans="1:2">
      <c r="A4029" s="538" t="s">
        <v>4340</v>
      </c>
      <c r="B4029" s="550">
        <v>49420</v>
      </c>
    </row>
    <row r="4030" spans="1:2">
      <c r="A4030" s="538" t="s">
        <v>4341</v>
      </c>
      <c r="B4030" s="550">
        <v>49421</v>
      </c>
    </row>
    <row r="4031" spans="1:2">
      <c r="A4031" s="538" t="s">
        <v>4342</v>
      </c>
      <c r="B4031" s="550">
        <v>49422</v>
      </c>
    </row>
    <row r="4032" spans="1:2">
      <c r="A4032" s="538" t="s">
        <v>4343</v>
      </c>
      <c r="B4032" s="550">
        <v>49423</v>
      </c>
    </row>
    <row r="4033" spans="1:2">
      <c r="A4033" s="538" t="s">
        <v>4344</v>
      </c>
      <c r="B4033" s="550">
        <v>49424</v>
      </c>
    </row>
    <row r="4034" spans="1:2">
      <c r="A4034" s="538" t="s">
        <v>4345</v>
      </c>
      <c r="B4034" s="550">
        <v>49425</v>
      </c>
    </row>
    <row r="4035" spans="1:2">
      <c r="A4035" s="538" t="s">
        <v>4346</v>
      </c>
      <c r="B4035" s="550">
        <v>49426</v>
      </c>
    </row>
    <row r="4036" spans="1:2">
      <c r="A4036" s="538" t="s">
        <v>4347</v>
      </c>
      <c r="B4036" s="550">
        <v>49427</v>
      </c>
    </row>
    <row r="4037" spans="1:2">
      <c r="A4037" s="538" t="s">
        <v>4348</v>
      </c>
      <c r="B4037" s="550">
        <v>49428</v>
      </c>
    </row>
    <row r="4038" spans="1:2">
      <c r="A4038" s="538" t="s">
        <v>4349</v>
      </c>
      <c r="B4038" s="550">
        <v>49429</v>
      </c>
    </row>
    <row r="4039" spans="1:2">
      <c r="A4039" s="538" t="s">
        <v>4350</v>
      </c>
      <c r="B4039" s="550">
        <v>49430</v>
      </c>
    </row>
    <row r="4040" spans="1:2">
      <c r="A4040" s="538" t="s">
        <v>4351</v>
      </c>
      <c r="B4040" s="550">
        <v>49431</v>
      </c>
    </row>
    <row r="4041" spans="1:2">
      <c r="A4041" s="538" t="s">
        <v>4352</v>
      </c>
      <c r="B4041" s="550">
        <v>49432</v>
      </c>
    </row>
    <row r="4042" spans="1:2">
      <c r="A4042" s="538" t="s">
        <v>4353</v>
      </c>
      <c r="B4042" s="550">
        <v>49433</v>
      </c>
    </row>
    <row r="4043" spans="1:2">
      <c r="A4043" s="538" t="s">
        <v>4354</v>
      </c>
      <c r="B4043" s="550">
        <v>49434</v>
      </c>
    </row>
    <row r="4044" spans="1:2">
      <c r="A4044" s="538" t="s">
        <v>4355</v>
      </c>
      <c r="B4044" s="550">
        <v>49435</v>
      </c>
    </row>
    <row r="4045" spans="1:2">
      <c r="A4045" s="538" t="s">
        <v>4356</v>
      </c>
      <c r="B4045" s="550">
        <v>49436</v>
      </c>
    </row>
    <row r="4046" spans="1:2">
      <c r="A4046" s="538" t="s">
        <v>4357</v>
      </c>
      <c r="B4046" s="550">
        <v>49437</v>
      </c>
    </row>
    <row r="4047" spans="1:2">
      <c r="A4047" s="538" t="s">
        <v>4358</v>
      </c>
      <c r="B4047" s="550">
        <v>49438</v>
      </c>
    </row>
    <row r="4048" spans="1:2">
      <c r="A4048" s="538" t="s">
        <v>4359</v>
      </c>
      <c r="B4048" s="550">
        <v>49439</v>
      </c>
    </row>
    <row r="4049" spans="1:2">
      <c r="A4049" s="538" t="s">
        <v>4360</v>
      </c>
      <c r="B4049" s="550">
        <v>49440</v>
      </c>
    </row>
    <row r="4050" spans="1:2">
      <c r="A4050" s="538" t="s">
        <v>4361</v>
      </c>
      <c r="B4050" s="550">
        <v>49441</v>
      </c>
    </row>
    <row r="4051" spans="1:2">
      <c r="A4051" s="538" t="s">
        <v>4362</v>
      </c>
      <c r="B4051" s="550">
        <v>49442</v>
      </c>
    </row>
    <row r="4052" spans="1:2">
      <c r="A4052" s="538" t="s">
        <v>4363</v>
      </c>
      <c r="B4052" s="550">
        <v>49443</v>
      </c>
    </row>
    <row r="4053" spans="1:2">
      <c r="A4053" s="538" t="s">
        <v>4364</v>
      </c>
      <c r="B4053" s="550">
        <v>49444</v>
      </c>
    </row>
    <row r="4054" spans="1:2">
      <c r="A4054" s="538" t="s">
        <v>4365</v>
      </c>
      <c r="B4054" s="550">
        <v>49445</v>
      </c>
    </row>
    <row r="4055" spans="1:2">
      <c r="A4055" s="538" t="s">
        <v>4366</v>
      </c>
      <c r="B4055" s="550">
        <v>49446</v>
      </c>
    </row>
    <row r="4056" spans="1:2">
      <c r="A4056" s="538" t="s">
        <v>4367</v>
      </c>
      <c r="B4056" s="550">
        <v>49447</v>
      </c>
    </row>
    <row r="4057" spans="1:2">
      <c r="A4057" s="538" t="s">
        <v>4368</v>
      </c>
      <c r="B4057" s="550">
        <v>49448</v>
      </c>
    </row>
    <row r="4058" spans="1:2">
      <c r="A4058" s="538" t="s">
        <v>4369</v>
      </c>
      <c r="B4058" s="550">
        <v>49449</v>
      </c>
    </row>
    <row r="4059" spans="1:2">
      <c r="A4059" s="538" t="s">
        <v>4370</v>
      </c>
      <c r="B4059" s="550">
        <v>49450</v>
      </c>
    </row>
    <row r="4060" spans="1:2">
      <c r="A4060" s="538" t="s">
        <v>4371</v>
      </c>
      <c r="B4060" s="550">
        <v>49451</v>
      </c>
    </row>
    <row r="4061" spans="1:2">
      <c r="A4061" s="538" t="s">
        <v>4372</v>
      </c>
      <c r="B4061" s="550">
        <v>49452</v>
      </c>
    </row>
    <row r="4062" spans="1:2">
      <c r="A4062" s="538" t="s">
        <v>4373</v>
      </c>
      <c r="B4062" s="550">
        <v>49453</v>
      </c>
    </row>
    <row r="4063" spans="1:2">
      <c r="A4063" s="538" t="s">
        <v>4374</v>
      </c>
      <c r="B4063" s="550">
        <v>49454</v>
      </c>
    </row>
    <row r="4064" spans="1:2">
      <c r="A4064" s="538" t="s">
        <v>4375</v>
      </c>
      <c r="B4064" s="550">
        <v>49455</v>
      </c>
    </row>
    <row r="4065" spans="1:2">
      <c r="A4065" s="538" t="s">
        <v>4376</v>
      </c>
      <c r="B4065" s="550">
        <v>49456</v>
      </c>
    </row>
    <row r="4066" spans="1:2">
      <c r="A4066" s="538" t="s">
        <v>4377</v>
      </c>
      <c r="B4066" s="550">
        <v>49457</v>
      </c>
    </row>
    <row r="4067" spans="1:2">
      <c r="A4067" s="538" t="s">
        <v>4378</v>
      </c>
      <c r="B4067" s="550">
        <v>49458</v>
      </c>
    </row>
    <row r="4068" spans="1:2">
      <c r="A4068" s="538" t="s">
        <v>4379</v>
      </c>
      <c r="B4068" s="550">
        <v>49459</v>
      </c>
    </row>
    <row r="4069" spans="1:2">
      <c r="A4069" s="538" t="s">
        <v>4380</v>
      </c>
      <c r="B4069" s="550">
        <v>49460</v>
      </c>
    </row>
    <row r="4070" spans="1:2">
      <c r="A4070" s="538" t="s">
        <v>4381</v>
      </c>
      <c r="B4070" s="550">
        <v>49461</v>
      </c>
    </row>
    <row r="4071" spans="1:2">
      <c r="A4071" s="538" t="s">
        <v>4382</v>
      </c>
      <c r="B4071" s="550">
        <v>49462</v>
      </c>
    </row>
    <row r="4072" spans="1:2">
      <c r="A4072" s="538" t="s">
        <v>4383</v>
      </c>
      <c r="B4072" s="550">
        <v>49463</v>
      </c>
    </row>
    <row r="4073" spans="1:2">
      <c r="A4073" s="538" t="s">
        <v>4384</v>
      </c>
      <c r="B4073" s="550">
        <v>49464</v>
      </c>
    </row>
    <row r="4074" spans="1:2">
      <c r="A4074" s="538" t="s">
        <v>4385</v>
      </c>
      <c r="B4074" s="550">
        <v>49465</v>
      </c>
    </row>
    <row r="4075" spans="1:2">
      <c r="A4075" s="538" t="s">
        <v>4386</v>
      </c>
      <c r="B4075" s="550">
        <v>49466</v>
      </c>
    </row>
    <row r="4076" spans="1:2">
      <c r="A4076" s="538" t="s">
        <v>4387</v>
      </c>
      <c r="B4076" s="550">
        <v>49467</v>
      </c>
    </row>
    <row r="4077" spans="1:2">
      <c r="A4077" s="538" t="s">
        <v>4388</v>
      </c>
      <c r="B4077" s="550">
        <v>49468</v>
      </c>
    </row>
    <row r="4078" spans="1:2">
      <c r="A4078" s="538" t="s">
        <v>4389</v>
      </c>
      <c r="B4078" s="550">
        <v>49469</v>
      </c>
    </row>
    <row r="4079" spans="1:2">
      <c r="A4079" s="538" t="s">
        <v>4390</v>
      </c>
      <c r="B4079" s="550">
        <v>49470</v>
      </c>
    </row>
    <row r="4080" spans="1:2">
      <c r="A4080" s="538" t="s">
        <v>4391</v>
      </c>
      <c r="B4080" s="550">
        <v>49471</v>
      </c>
    </row>
    <row r="4081" spans="1:2">
      <c r="A4081" s="538" t="s">
        <v>4392</v>
      </c>
      <c r="B4081" s="550">
        <v>49472</v>
      </c>
    </row>
    <row r="4082" spans="1:2">
      <c r="A4082" s="538" t="s">
        <v>4393</v>
      </c>
      <c r="B4082" s="550">
        <v>49473</v>
      </c>
    </row>
    <row r="4083" spans="1:2">
      <c r="A4083" s="538" t="s">
        <v>4394</v>
      </c>
      <c r="B4083" s="550">
        <v>49474</v>
      </c>
    </row>
    <row r="4084" spans="1:2">
      <c r="A4084" s="538" t="s">
        <v>4395</v>
      </c>
      <c r="B4084" s="550">
        <v>49475</v>
      </c>
    </row>
    <row r="4085" spans="1:2">
      <c r="A4085" s="538" t="s">
        <v>4396</v>
      </c>
      <c r="B4085" s="550">
        <v>49476</v>
      </c>
    </row>
    <row r="4086" spans="1:2">
      <c r="A4086" s="538" t="s">
        <v>4397</v>
      </c>
      <c r="B4086" s="550">
        <v>49477</v>
      </c>
    </row>
    <row r="4087" spans="1:2">
      <c r="A4087" s="538" t="s">
        <v>4398</v>
      </c>
      <c r="B4087" s="550">
        <v>49478</v>
      </c>
    </row>
    <row r="4088" spans="1:2">
      <c r="A4088" s="538" t="s">
        <v>4399</v>
      </c>
      <c r="B4088" s="550">
        <v>49479</v>
      </c>
    </row>
    <row r="4089" spans="1:2">
      <c r="A4089" s="538" t="s">
        <v>4400</v>
      </c>
      <c r="B4089" s="550">
        <v>49480</v>
      </c>
    </row>
    <row r="4090" spans="1:2">
      <c r="A4090" s="538" t="s">
        <v>4401</v>
      </c>
      <c r="B4090" s="550">
        <v>49481</v>
      </c>
    </row>
    <row r="4091" spans="1:2">
      <c r="A4091" s="538" t="s">
        <v>4402</v>
      </c>
      <c r="B4091" s="550">
        <v>49482</v>
      </c>
    </row>
    <row r="4092" spans="1:2">
      <c r="A4092" s="538" t="s">
        <v>4403</v>
      </c>
      <c r="B4092" s="550">
        <v>49483</v>
      </c>
    </row>
    <row r="4093" spans="1:2">
      <c r="A4093" s="538" t="s">
        <v>4404</v>
      </c>
      <c r="B4093" s="550">
        <v>49484</v>
      </c>
    </row>
    <row r="4094" spans="1:2">
      <c r="A4094" s="538" t="s">
        <v>4405</v>
      </c>
      <c r="B4094" s="550">
        <v>49485</v>
      </c>
    </row>
    <row r="4095" spans="1:2">
      <c r="A4095" s="538" t="s">
        <v>4406</v>
      </c>
      <c r="B4095" s="550">
        <v>49486</v>
      </c>
    </row>
    <row r="4096" spans="1:2">
      <c r="A4096" s="538" t="s">
        <v>4407</v>
      </c>
      <c r="B4096" s="550">
        <v>49487</v>
      </c>
    </row>
    <row r="4097" spans="1:2">
      <c r="A4097" s="538" t="s">
        <v>4408</v>
      </c>
      <c r="B4097" s="550">
        <v>49488</v>
      </c>
    </row>
    <row r="4098" spans="1:2">
      <c r="A4098" s="538" t="s">
        <v>4409</v>
      </c>
      <c r="B4098" s="550">
        <v>49489</v>
      </c>
    </row>
    <row r="4099" spans="1:2">
      <c r="A4099" s="538" t="s">
        <v>4410</v>
      </c>
      <c r="B4099" s="550">
        <v>49490</v>
      </c>
    </row>
    <row r="4100" spans="1:2">
      <c r="A4100" s="538" t="s">
        <v>4411</v>
      </c>
      <c r="B4100" s="550">
        <v>49491</v>
      </c>
    </row>
    <row r="4101" spans="1:2">
      <c r="A4101" s="538" t="s">
        <v>4412</v>
      </c>
      <c r="B4101" s="550">
        <v>49492</v>
      </c>
    </row>
    <row r="4102" spans="1:2">
      <c r="A4102" s="538" t="s">
        <v>4413</v>
      </c>
      <c r="B4102" s="550">
        <v>49493</v>
      </c>
    </row>
    <row r="4103" spans="1:2">
      <c r="A4103" s="538" t="s">
        <v>4414</v>
      </c>
      <c r="B4103" s="550">
        <v>49494</v>
      </c>
    </row>
    <row r="4104" spans="1:2">
      <c r="A4104" s="538" t="s">
        <v>4415</v>
      </c>
      <c r="B4104" s="550">
        <v>49495</v>
      </c>
    </row>
    <row r="4105" spans="1:2">
      <c r="A4105" s="538" t="s">
        <v>4416</v>
      </c>
      <c r="B4105" s="550">
        <v>49496</v>
      </c>
    </row>
    <row r="4106" spans="1:2">
      <c r="A4106" s="538" t="s">
        <v>4417</v>
      </c>
      <c r="B4106" s="550">
        <v>49497</v>
      </c>
    </row>
    <row r="4107" spans="1:2">
      <c r="A4107" s="538" t="s">
        <v>4418</v>
      </c>
      <c r="B4107" s="550">
        <v>49498</v>
      </c>
    </row>
    <row r="4108" spans="1:2">
      <c r="A4108" s="538" t="s">
        <v>4419</v>
      </c>
      <c r="B4108" s="550">
        <v>49499</v>
      </c>
    </row>
    <row r="4109" spans="1:2">
      <c r="A4109" s="538" t="s">
        <v>4420</v>
      </c>
      <c r="B4109" s="550">
        <v>49500</v>
      </c>
    </row>
    <row r="4110" spans="1:2">
      <c r="A4110" s="538" t="s">
        <v>4421</v>
      </c>
      <c r="B4110" s="550">
        <v>49501</v>
      </c>
    </row>
    <row r="4111" spans="1:2">
      <c r="A4111" s="538" t="s">
        <v>4422</v>
      </c>
      <c r="B4111" s="550">
        <v>49502</v>
      </c>
    </row>
    <row r="4112" spans="1:2">
      <c r="A4112" s="538" t="s">
        <v>4423</v>
      </c>
      <c r="B4112" s="550">
        <v>49503</v>
      </c>
    </row>
    <row r="4113" spans="1:2">
      <c r="A4113" s="538" t="s">
        <v>4424</v>
      </c>
      <c r="B4113" s="550">
        <v>49504</v>
      </c>
    </row>
    <row r="4114" spans="1:2">
      <c r="A4114" s="538" t="s">
        <v>4425</v>
      </c>
      <c r="B4114" s="550">
        <v>49505</v>
      </c>
    </row>
    <row r="4115" spans="1:2">
      <c r="A4115" s="538" t="s">
        <v>4426</v>
      </c>
      <c r="B4115" s="550">
        <v>49506</v>
      </c>
    </row>
    <row r="4116" spans="1:2">
      <c r="A4116" s="538" t="s">
        <v>4427</v>
      </c>
      <c r="B4116" s="550">
        <v>49507</v>
      </c>
    </row>
    <row r="4117" spans="1:2">
      <c r="A4117" s="538" t="s">
        <v>4428</v>
      </c>
      <c r="B4117" s="550">
        <v>49508</v>
      </c>
    </row>
    <row r="4118" spans="1:2">
      <c r="A4118" s="538" t="s">
        <v>4429</v>
      </c>
      <c r="B4118" s="550">
        <v>49509</v>
      </c>
    </row>
    <row r="4119" spans="1:2">
      <c r="A4119" s="538" t="s">
        <v>4430</v>
      </c>
      <c r="B4119" s="550">
        <v>49510</v>
      </c>
    </row>
    <row r="4120" spans="1:2">
      <c r="A4120" s="538" t="s">
        <v>4431</v>
      </c>
      <c r="B4120" s="550">
        <v>49511</v>
      </c>
    </row>
    <row r="4121" spans="1:2">
      <c r="A4121" s="538" t="s">
        <v>4432</v>
      </c>
      <c r="B4121" s="550">
        <v>49512</v>
      </c>
    </row>
    <row r="4122" spans="1:2">
      <c r="A4122" s="538" t="s">
        <v>4433</v>
      </c>
      <c r="B4122" s="550">
        <v>49513</v>
      </c>
    </row>
    <row r="4123" spans="1:2">
      <c r="A4123" s="538" t="s">
        <v>4434</v>
      </c>
      <c r="B4123" s="550">
        <v>49514</v>
      </c>
    </row>
    <row r="4124" spans="1:2">
      <c r="A4124" s="538" t="s">
        <v>4435</v>
      </c>
      <c r="B4124" s="550">
        <v>49515</v>
      </c>
    </row>
    <row r="4125" spans="1:2">
      <c r="A4125" s="538" t="s">
        <v>4436</v>
      </c>
      <c r="B4125" s="550">
        <v>49516</v>
      </c>
    </row>
    <row r="4126" spans="1:2">
      <c r="A4126" s="538" t="s">
        <v>4437</v>
      </c>
      <c r="B4126" s="550">
        <v>49517</v>
      </c>
    </row>
    <row r="4127" spans="1:2">
      <c r="A4127" s="538" t="s">
        <v>4438</v>
      </c>
      <c r="B4127" s="550">
        <v>49518</v>
      </c>
    </row>
    <row r="4128" spans="1:2">
      <c r="A4128" s="538" t="s">
        <v>4439</v>
      </c>
      <c r="B4128" s="550">
        <v>49519</v>
      </c>
    </row>
    <row r="4129" spans="1:2">
      <c r="A4129" s="538" t="s">
        <v>4440</v>
      </c>
      <c r="B4129" s="550">
        <v>49520</v>
      </c>
    </row>
    <row r="4130" spans="1:2">
      <c r="A4130" s="538" t="s">
        <v>4441</v>
      </c>
      <c r="B4130" s="550">
        <v>49521</v>
      </c>
    </row>
    <row r="4131" spans="1:2">
      <c r="A4131" s="538" t="s">
        <v>4442</v>
      </c>
      <c r="B4131" s="550">
        <v>49522</v>
      </c>
    </row>
    <row r="4132" spans="1:2">
      <c r="A4132" s="538" t="s">
        <v>4443</v>
      </c>
      <c r="B4132" s="550">
        <v>49523</v>
      </c>
    </row>
    <row r="4133" spans="1:2">
      <c r="A4133" s="538" t="s">
        <v>4444</v>
      </c>
      <c r="B4133" s="550">
        <v>49524</v>
      </c>
    </row>
    <row r="4134" spans="1:2">
      <c r="A4134" s="538" t="s">
        <v>4445</v>
      </c>
      <c r="B4134" s="550">
        <v>49525</v>
      </c>
    </row>
    <row r="4135" spans="1:2">
      <c r="A4135" s="538" t="s">
        <v>4446</v>
      </c>
      <c r="B4135" s="550">
        <v>49526</v>
      </c>
    </row>
    <row r="4136" spans="1:2">
      <c r="A4136" s="538" t="s">
        <v>4447</v>
      </c>
      <c r="B4136" s="550">
        <v>49527</v>
      </c>
    </row>
    <row r="4137" spans="1:2">
      <c r="A4137" s="538" t="s">
        <v>4448</v>
      </c>
      <c r="B4137" s="550">
        <v>49528</v>
      </c>
    </row>
    <row r="4138" spans="1:2">
      <c r="A4138" s="538" t="s">
        <v>4449</v>
      </c>
      <c r="B4138" s="550">
        <v>49529</v>
      </c>
    </row>
    <row r="4139" spans="1:2">
      <c r="A4139" s="538" t="s">
        <v>4450</v>
      </c>
      <c r="B4139" s="550">
        <v>49530</v>
      </c>
    </row>
    <row r="4140" spans="1:2">
      <c r="A4140" s="538" t="s">
        <v>4451</v>
      </c>
      <c r="B4140" s="550">
        <v>49531</v>
      </c>
    </row>
    <row r="4141" spans="1:2">
      <c r="A4141" s="538" t="s">
        <v>4452</v>
      </c>
      <c r="B4141" s="550">
        <v>49532</v>
      </c>
    </row>
    <row r="4142" spans="1:2">
      <c r="A4142" s="538" t="s">
        <v>4453</v>
      </c>
      <c r="B4142" s="550">
        <v>49533</v>
      </c>
    </row>
    <row r="4143" spans="1:2">
      <c r="A4143" s="538" t="s">
        <v>4454</v>
      </c>
      <c r="B4143" s="550">
        <v>49534</v>
      </c>
    </row>
    <row r="4144" spans="1:2">
      <c r="A4144" s="538" t="s">
        <v>4455</v>
      </c>
      <c r="B4144" s="550">
        <v>49535</v>
      </c>
    </row>
    <row r="4145" spans="1:2">
      <c r="A4145" s="538" t="s">
        <v>4456</v>
      </c>
      <c r="B4145" s="550">
        <v>49536</v>
      </c>
    </row>
    <row r="4146" spans="1:2">
      <c r="A4146" s="538" t="s">
        <v>4457</v>
      </c>
      <c r="B4146" s="550">
        <v>49537</v>
      </c>
    </row>
    <row r="4147" spans="1:2">
      <c r="A4147" s="538" t="s">
        <v>4458</v>
      </c>
      <c r="B4147" s="550">
        <v>49538</v>
      </c>
    </row>
    <row r="4148" spans="1:2">
      <c r="A4148" s="538" t="s">
        <v>4459</v>
      </c>
      <c r="B4148" s="550">
        <v>49539</v>
      </c>
    </row>
    <row r="4149" spans="1:2">
      <c r="A4149" s="538" t="s">
        <v>4460</v>
      </c>
      <c r="B4149" s="550">
        <v>49540</v>
      </c>
    </row>
    <row r="4150" spans="1:2">
      <c r="A4150" s="538" t="s">
        <v>4461</v>
      </c>
      <c r="B4150" s="550">
        <v>49541</v>
      </c>
    </row>
    <row r="4151" spans="1:2">
      <c r="A4151" s="538" t="s">
        <v>4462</v>
      </c>
      <c r="B4151" s="550">
        <v>49542</v>
      </c>
    </row>
    <row r="4152" spans="1:2">
      <c r="A4152" s="538" t="s">
        <v>4463</v>
      </c>
      <c r="B4152" s="550">
        <v>49543</v>
      </c>
    </row>
    <row r="4153" spans="1:2">
      <c r="A4153" s="538" t="s">
        <v>4464</v>
      </c>
      <c r="B4153" s="550">
        <v>49544</v>
      </c>
    </row>
    <row r="4154" spans="1:2">
      <c r="A4154" s="538" t="s">
        <v>4465</v>
      </c>
      <c r="B4154" s="550">
        <v>49545</v>
      </c>
    </row>
    <row r="4155" spans="1:2">
      <c r="A4155" s="538" t="s">
        <v>4466</v>
      </c>
      <c r="B4155" s="550">
        <v>49546</v>
      </c>
    </row>
    <row r="4156" spans="1:2">
      <c r="A4156" s="538" t="s">
        <v>4467</v>
      </c>
      <c r="B4156" s="550">
        <v>49547</v>
      </c>
    </row>
    <row r="4157" spans="1:2">
      <c r="A4157" s="538" t="s">
        <v>4468</v>
      </c>
      <c r="B4157" s="550">
        <v>49548</v>
      </c>
    </row>
    <row r="4158" spans="1:2">
      <c r="A4158" s="538" t="s">
        <v>4469</v>
      </c>
      <c r="B4158" s="550">
        <v>49549</v>
      </c>
    </row>
    <row r="4159" spans="1:2">
      <c r="A4159" s="538" t="s">
        <v>4470</v>
      </c>
      <c r="B4159" s="550">
        <v>49550</v>
      </c>
    </row>
    <row r="4160" spans="1:2">
      <c r="A4160" s="538" t="s">
        <v>4471</v>
      </c>
      <c r="B4160" s="550">
        <v>49551</v>
      </c>
    </row>
    <row r="4161" spans="1:2">
      <c r="A4161" s="538" t="s">
        <v>4472</v>
      </c>
      <c r="B4161" s="550">
        <v>49552</v>
      </c>
    </row>
    <row r="4162" spans="1:2">
      <c r="A4162" s="538" t="s">
        <v>4473</v>
      </c>
      <c r="B4162" s="550">
        <v>49553</v>
      </c>
    </row>
    <row r="4163" spans="1:2">
      <c r="A4163" s="538" t="s">
        <v>4474</v>
      </c>
      <c r="B4163" s="550">
        <v>49554</v>
      </c>
    </row>
    <row r="4164" spans="1:2">
      <c r="A4164" s="538" t="s">
        <v>4475</v>
      </c>
      <c r="B4164" s="550">
        <v>49555</v>
      </c>
    </row>
    <row r="4165" spans="1:2">
      <c r="A4165" s="538" t="s">
        <v>4476</v>
      </c>
      <c r="B4165" s="550">
        <v>49556</v>
      </c>
    </row>
    <row r="4166" spans="1:2">
      <c r="A4166" s="538" t="s">
        <v>4477</v>
      </c>
      <c r="B4166" s="550">
        <v>49557</v>
      </c>
    </row>
    <row r="4167" spans="1:2">
      <c r="A4167" s="538" t="s">
        <v>4478</v>
      </c>
      <c r="B4167" s="550">
        <v>49558</v>
      </c>
    </row>
    <row r="4168" spans="1:2">
      <c r="A4168" s="538" t="s">
        <v>4479</v>
      </c>
      <c r="B4168" s="550">
        <v>49559</v>
      </c>
    </row>
    <row r="4169" spans="1:2">
      <c r="A4169" s="538" t="s">
        <v>4480</v>
      </c>
      <c r="B4169" s="550">
        <v>49560</v>
      </c>
    </row>
    <row r="4170" spans="1:2">
      <c r="A4170" s="538" t="s">
        <v>4481</v>
      </c>
      <c r="B4170" s="550">
        <v>49561</v>
      </c>
    </row>
    <row r="4171" spans="1:2">
      <c r="A4171" s="538" t="s">
        <v>4482</v>
      </c>
      <c r="B4171" s="550">
        <v>49562</v>
      </c>
    </row>
    <row r="4172" spans="1:2">
      <c r="A4172" s="538" t="s">
        <v>4483</v>
      </c>
      <c r="B4172" s="550">
        <v>49563</v>
      </c>
    </row>
    <row r="4173" spans="1:2">
      <c r="A4173" s="538" t="s">
        <v>4484</v>
      </c>
      <c r="B4173" s="550">
        <v>49564</v>
      </c>
    </row>
    <row r="4174" spans="1:2">
      <c r="A4174" s="538" t="s">
        <v>4485</v>
      </c>
      <c r="B4174" s="550">
        <v>49565</v>
      </c>
    </row>
    <row r="4175" spans="1:2">
      <c r="A4175" s="538" t="s">
        <v>4486</v>
      </c>
      <c r="B4175" s="550">
        <v>49566</v>
      </c>
    </row>
    <row r="4176" spans="1:2">
      <c r="A4176" s="538" t="s">
        <v>4487</v>
      </c>
      <c r="B4176" s="550">
        <v>49567</v>
      </c>
    </row>
    <row r="4177" spans="1:2">
      <c r="A4177" s="538" t="s">
        <v>4488</v>
      </c>
      <c r="B4177" s="550">
        <v>49568</v>
      </c>
    </row>
    <row r="4178" spans="1:2">
      <c r="A4178" s="538" t="s">
        <v>4489</v>
      </c>
      <c r="B4178" s="550">
        <v>49569</v>
      </c>
    </row>
    <row r="4179" spans="1:2">
      <c r="A4179" s="538" t="s">
        <v>4490</v>
      </c>
      <c r="B4179" s="550">
        <v>49570</v>
      </c>
    </row>
    <row r="4180" spans="1:2">
      <c r="A4180" s="538" t="s">
        <v>4491</v>
      </c>
      <c r="B4180" s="550">
        <v>49571</v>
      </c>
    </row>
    <row r="4181" spans="1:2">
      <c r="A4181" s="538" t="s">
        <v>4492</v>
      </c>
      <c r="B4181" s="550">
        <v>49572</v>
      </c>
    </row>
    <row r="4182" spans="1:2">
      <c r="A4182" s="538" t="s">
        <v>4493</v>
      </c>
      <c r="B4182" s="550">
        <v>49573</v>
      </c>
    </row>
    <row r="4183" spans="1:2">
      <c r="A4183" s="538" t="s">
        <v>4494</v>
      </c>
      <c r="B4183" s="550">
        <v>49574</v>
      </c>
    </row>
    <row r="4184" spans="1:2">
      <c r="A4184" s="538" t="s">
        <v>4495</v>
      </c>
      <c r="B4184" s="550">
        <v>49575</v>
      </c>
    </row>
    <row r="4185" spans="1:2">
      <c r="A4185" s="538" t="s">
        <v>4496</v>
      </c>
      <c r="B4185" s="550">
        <v>49576</v>
      </c>
    </row>
    <row r="4186" spans="1:2">
      <c r="A4186" s="538" t="s">
        <v>4497</v>
      </c>
      <c r="B4186" s="550">
        <v>49577</v>
      </c>
    </row>
    <row r="4187" spans="1:2">
      <c r="A4187" s="538" t="s">
        <v>4498</v>
      </c>
      <c r="B4187" s="550">
        <v>49578</v>
      </c>
    </row>
    <row r="4188" spans="1:2">
      <c r="A4188" s="538" t="s">
        <v>4499</v>
      </c>
      <c r="B4188" s="550">
        <v>49579</v>
      </c>
    </row>
    <row r="4189" spans="1:2">
      <c r="A4189" s="538" t="s">
        <v>4500</v>
      </c>
      <c r="B4189" s="550">
        <v>49580</v>
      </c>
    </row>
    <row r="4190" spans="1:2">
      <c r="A4190" s="538" t="s">
        <v>4501</v>
      </c>
      <c r="B4190" s="550">
        <v>49581</v>
      </c>
    </row>
    <row r="4191" spans="1:2">
      <c r="A4191" s="538" t="s">
        <v>4502</v>
      </c>
      <c r="B4191" s="550">
        <v>49582</v>
      </c>
    </row>
    <row r="4192" spans="1:2">
      <c r="A4192" s="538" t="s">
        <v>4503</v>
      </c>
      <c r="B4192" s="550">
        <v>49583</v>
      </c>
    </row>
    <row r="4193" spans="1:2">
      <c r="A4193" s="538" t="s">
        <v>4504</v>
      </c>
      <c r="B4193" s="550">
        <v>49584</v>
      </c>
    </row>
    <row r="4194" spans="1:2">
      <c r="A4194" s="538" t="s">
        <v>4505</v>
      </c>
      <c r="B4194" s="550">
        <v>49585</v>
      </c>
    </row>
    <row r="4195" spans="1:2">
      <c r="A4195" s="538" t="s">
        <v>4506</v>
      </c>
      <c r="B4195" s="550">
        <v>49586</v>
      </c>
    </row>
    <row r="4196" spans="1:2">
      <c r="A4196" s="538" t="s">
        <v>4507</v>
      </c>
      <c r="B4196" s="550">
        <v>49587</v>
      </c>
    </row>
    <row r="4197" spans="1:2">
      <c r="A4197" s="538" t="s">
        <v>4508</v>
      </c>
      <c r="B4197" s="550">
        <v>49588</v>
      </c>
    </row>
    <row r="4198" spans="1:2">
      <c r="A4198" s="538" t="s">
        <v>4509</v>
      </c>
      <c r="B4198" s="550">
        <v>49589</v>
      </c>
    </row>
    <row r="4199" spans="1:2">
      <c r="A4199" s="538" t="s">
        <v>4510</v>
      </c>
      <c r="B4199" s="550">
        <v>49590</v>
      </c>
    </row>
    <row r="4200" spans="1:2">
      <c r="A4200" s="538" t="s">
        <v>4511</v>
      </c>
      <c r="B4200" s="550">
        <v>49591</v>
      </c>
    </row>
    <row r="4201" spans="1:2">
      <c r="A4201" s="538" t="s">
        <v>4512</v>
      </c>
      <c r="B4201" s="550">
        <v>49592</v>
      </c>
    </row>
    <row r="4202" spans="1:2">
      <c r="A4202" s="538" t="s">
        <v>4513</v>
      </c>
      <c r="B4202" s="550">
        <v>49593</v>
      </c>
    </row>
    <row r="4203" spans="1:2">
      <c r="A4203" s="538" t="s">
        <v>4514</v>
      </c>
      <c r="B4203" s="550">
        <v>49594</v>
      </c>
    </row>
    <row r="4204" spans="1:2">
      <c r="A4204" s="538" t="s">
        <v>4515</v>
      </c>
      <c r="B4204" s="550">
        <v>49595</v>
      </c>
    </row>
    <row r="4205" spans="1:2">
      <c r="A4205" s="538" t="s">
        <v>4516</v>
      </c>
      <c r="B4205" s="550">
        <v>49596</v>
      </c>
    </row>
    <row r="4206" spans="1:2">
      <c r="A4206" s="538" t="s">
        <v>4517</v>
      </c>
      <c r="B4206" s="550">
        <v>49597</v>
      </c>
    </row>
    <row r="4207" spans="1:2">
      <c r="A4207" s="538" t="s">
        <v>4518</v>
      </c>
      <c r="B4207" s="550">
        <v>49598</v>
      </c>
    </row>
    <row r="4208" spans="1:2">
      <c r="A4208" s="538" t="s">
        <v>4519</v>
      </c>
      <c r="B4208" s="550">
        <v>49599</v>
      </c>
    </row>
    <row r="4209" spans="1:2">
      <c r="A4209" s="538" t="s">
        <v>4520</v>
      </c>
      <c r="B4209" s="550">
        <v>49600</v>
      </c>
    </row>
    <row r="4210" spans="1:2">
      <c r="A4210" s="538" t="s">
        <v>4521</v>
      </c>
      <c r="B4210" s="550">
        <v>49601</v>
      </c>
    </row>
    <row r="4211" spans="1:2">
      <c r="A4211" s="538" t="s">
        <v>4522</v>
      </c>
      <c r="B4211" s="550">
        <v>49602</v>
      </c>
    </row>
    <row r="4212" spans="1:2">
      <c r="A4212" s="538" t="s">
        <v>4523</v>
      </c>
      <c r="B4212" s="550">
        <v>49603</v>
      </c>
    </row>
    <row r="4213" spans="1:2">
      <c r="A4213" s="538" t="s">
        <v>4524</v>
      </c>
      <c r="B4213" s="550">
        <v>49604</v>
      </c>
    </row>
    <row r="4214" spans="1:2">
      <c r="A4214" s="538" t="s">
        <v>4525</v>
      </c>
      <c r="B4214" s="550">
        <v>49605</v>
      </c>
    </row>
    <row r="4215" spans="1:2">
      <c r="A4215" s="538" t="s">
        <v>4526</v>
      </c>
      <c r="B4215" s="550">
        <v>49606</v>
      </c>
    </row>
    <row r="4216" spans="1:2">
      <c r="A4216" s="538" t="s">
        <v>4527</v>
      </c>
      <c r="B4216" s="550">
        <v>49607</v>
      </c>
    </row>
    <row r="4217" spans="1:2">
      <c r="A4217" s="538" t="s">
        <v>4528</v>
      </c>
      <c r="B4217" s="550">
        <v>49608</v>
      </c>
    </row>
    <row r="4218" spans="1:2">
      <c r="A4218" s="538" t="s">
        <v>4529</v>
      </c>
      <c r="B4218" s="550">
        <v>49609</v>
      </c>
    </row>
    <row r="4219" spans="1:2">
      <c r="A4219" s="538" t="s">
        <v>4530</v>
      </c>
      <c r="B4219" s="550">
        <v>49610</v>
      </c>
    </row>
    <row r="4220" spans="1:2">
      <c r="A4220" s="538" t="s">
        <v>4531</v>
      </c>
      <c r="B4220" s="550">
        <v>49611</v>
      </c>
    </row>
    <row r="4221" spans="1:2">
      <c r="A4221" s="538" t="s">
        <v>4532</v>
      </c>
      <c r="B4221" s="550">
        <v>49612</v>
      </c>
    </row>
    <row r="4222" spans="1:2">
      <c r="A4222" s="538" t="s">
        <v>4533</v>
      </c>
      <c r="B4222" s="550">
        <v>49613</v>
      </c>
    </row>
    <row r="4223" spans="1:2">
      <c r="A4223" s="538" t="s">
        <v>4534</v>
      </c>
      <c r="B4223" s="550">
        <v>49614</v>
      </c>
    </row>
    <row r="4224" spans="1:2">
      <c r="A4224" s="538" t="s">
        <v>4535</v>
      </c>
      <c r="B4224" s="550">
        <v>49615</v>
      </c>
    </row>
    <row r="4225" spans="1:2">
      <c r="A4225" s="538" t="s">
        <v>4536</v>
      </c>
      <c r="B4225" s="550">
        <v>49616</v>
      </c>
    </row>
    <row r="4226" spans="1:2">
      <c r="A4226" s="538" t="s">
        <v>4537</v>
      </c>
      <c r="B4226" s="550">
        <v>49617</v>
      </c>
    </row>
    <row r="4227" spans="1:2">
      <c r="A4227" s="538" t="s">
        <v>4538</v>
      </c>
      <c r="B4227" s="550">
        <v>49618</v>
      </c>
    </row>
    <row r="4228" spans="1:2">
      <c r="A4228" s="538" t="s">
        <v>4539</v>
      </c>
      <c r="B4228" s="550">
        <v>49619</v>
      </c>
    </row>
    <row r="4229" spans="1:2">
      <c r="A4229" s="538" t="s">
        <v>4540</v>
      </c>
      <c r="B4229" s="550">
        <v>49620</v>
      </c>
    </row>
    <row r="4230" spans="1:2">
      <c r="A4230" s="538" t="s">
        <v>4541</v>
      </c>
      <c r="B4230" s="550">
        <v>49621</v>
      </c>
    </row>
    <row r="4231" spans="1:2">
      <c r="A4231" s="538" t="s">
        <v>4542</v>
      </c>
      <c r="B4231" s="550">
        <v>49622</v>
      </c>
    </row>
    <row r="4232" spans="1:2">
      <c r="A4232" s="538" t="s">
        <v>4543</v>
      </c>
      <c r="B4232" s="550">
        <v>49623</v>
      </c>
    </row>
    <row r="4233" spans="1:2">
      <c r="A4233" s="538" t="s">
        <v>4544</v>
      </c>
      <c r="B4233" s="550">
        <v>49624</v>
      </c>
    </row>
    <row r="4234" spans="1:2">
      <c r="A4234" s="538" t="s">
        <v>4545</v>
      </c>
      <c r="B4234" s="550">
        <v>49625</v>
      </c>
    </row>
    <row r="4235" spans="1:2">
      <c r="A4235" s="538" t="s">
        <v>4546</v>
      </c>
      <c r="B4235" s="550">
        <v>49626</v>
      </c>
    </row>
    <row r="4236" spans="1:2">
      <c r="A4236" s="538" t="s">
        <v>4547</v>
      </c>
      <c r="B4236" s="550">
        <v>49627</v>
      </c>
    </row>
    <row r="4237" spans="1:2">
      <c r="A4237" s="538" t="s">
        <v>4548</v>
      </c>
      <c r="B4237" s="550">
        <v>49628</v>
      </c>
    </row>
    <row r="4238" spans="1:2">
      <c r="A4238" s="538" t="s">
        <v>4549</v>
      </c>
      <c r="B4238" s="550">
        <v>49629</v>
      </c>
    </row>
    <row r="4239" spans="1:2">
      <c r="A4239" s="538" t="s">
        <v>4550</v>
      </c>
      <c r="B4239" s="550">
        <v>49630</v>
      </c>
    </row>
    <row r="4240" spans="1:2">
      <c r="A4240" s="538" t="s">
        <v>4551</v>
      </c>
      <c r="B4240" s="550">
        <v>49631</v>
      </c>
    </row>
    <row r="4241" spans="1:2">
      <c r="A4241" s="538" t="s">
        <v>4552</v>
      </c>
      <c r="B4241" s="550">
        <v>49632</v>
      </c>
    </row>
    <row r="4242" spans="1:2">
      <c r="A4242" s="538" t="s">
        <v>4553</v>
      </c>
      <c r="B4242" s="550">
        <v>49633</v>
      </c>
    </row>
    <row r="4243" spans="1:2">
      <c r="A4243" s="538" t="s">
        <v>4554</v>
      </c>
      <c r="B4243" s="550">
        <v>49634</v>
      </c>
    </row>
    <row r="4244" spans="1:2">
      <c r="A4244" s="538" t="s">
        <v>4555</v>
      </c>
      <c r="B4244" s="550">
        <v>49635</v>
      </c>
    </row>
    <row r="4245" spans="1:2">
      <c r="A4245" s="538" t="s">
        <v>4556</v>
      </c>
      <c r="B4245" s="550">
        <v>49636</v>
      </c>
    </row>
    <row r="4246" spans="1:2">
      <c r="A4246" s="538" t="s">
        <v>4557</v>
      </c>
      <c r="B4246" s="550">
        <v>49637</v>
      </c>
    </row>
    <row r="4247" spans="1:2">
      <c r="A4247" s="538" t="s">
        <v>4558</v>
      </c>
      <c r="B4247" s="550">
        <v>49638</v>
      </c>
    </row>
    <row r="4248" spans="1:2">
      <c r="A4248" s="538" t="s">
        <v>4559</v>
      </c>
      <c r="B4248" s="550">
        <v>49639</v>
      </c>
    </row>
    <row r="4249" spans="1:2">
      <c r="A4249" s="538" t="s">
        <v>4560</v>
      </c>
      <c r="B4249" s="550">
        <v>49640</v>
      </c>
    </row>
    <row r="4250" spans="1:2">
      <c r="A4250" s="538" t="s">
        <v>4561</v>
      </c>
      <c r="B4250" s="550">
        <v>49641</v>
      </c>
    </row>
    <row r="4251" spans="1:2">
      <c r="A4251" s="538" t="s">
        <v>4562</v>
      </c>
      <c r="B4251" s="550">
        <v>49642</v>
      </c>
    </row>
    <row r="4252" spans="1:2">
      <c r="A4252" s="538" t="s">
        <v>4563</v>
      </c>
      <c r="B4252" s="550">
        <v>49643</v>
      </c>
    </row>
    <row r="4253" spans="1:2">
      <c r="A4253" s="538" t="s">
        <v>4564</v>
      </c>
      <c r="B4253" s="550">
        <v>49644</v>
      </c>
    </row>
    <row r="4254" spans="1:2">
      <c r="A4254" s="538" t="s">
        <v>4565</v>
      </c>
      <c r="B4254" s="550">
        <v>49645</v>
      </c>
    </row>
    <row r="4255" spans="1:2">
      <c r="A4255" s="538" t="s">
        <v>4566</v>
      </c>
      <c r="B4255" s="550">
        <v>49646</v>
      </c>
    </row>
    <row r="4256" spans="1:2">
      <c r="A4256" s="538" t="s">
        <v>4567</v>
      </c>
      <c r="B4256" s="550">
        <v>49647</v>
      </c>
    </row>
    <row r="4257" spans="1:2">
      <c r="A4257" s="538" t="s">
        <v>4568</v>
      </c>
      <c r="B4257" s="550">
        <v>49648</v>
      </c>
    </row>
    <row r="4258" spans="1:2">
      <c r="A4258" s="538" t="s">
        <v>4569</v>
      </c>
      <c r="B4258" s="550">
        <v>49649</v>
      </c>
    </row>
    <row r="4259" spans="1:2">
      <c r="A4259" s="538" t="s">
        <v>4570</v>
      </c>
      <c r="B4259" s="550">
        <v>49650</v>
      </c>
    </row>
    <row r="4260" spans="1:2">
      <c r="A4260" s="538" t="s">
        <v>4571</v>
      </c>
      <c r="B4260" s="550">
        <v>49651</v>
      </c>
    </row>
    <row r="4261" spans="1:2">
      <c r="A4261" s="538" t="s">
        <v>4572</v>
      </c>
      <c r="B4261" s="550">
        <v>49652</v>
      </c>
    </row>
    <row r="4262" spans="1:2">
      <c r="A4262" s="538" t="s">
        <v>4573</v>
      </c>
      <c r="B4262" s="550">
        <v>49653</v>
      </c>
    </row>
    <row r="4263" spans="1:2">
      <c r="A4263" s="538" t="s">
        <v>4574</v>
      </c>
      <c r="B4263" s="550">
        <v>49654</v>
      </c>
    </row>
    <row r="4264" spans="1:2">
      <c r="A4264" s="538" t="s">
        <v>4575</v>
      </c>
      <c r="B4264" s="550">
        <v>49655</v>
      </c>
    </row>
    <row r="4265" spans="1:2">
      <c r="A4265" s="538" t="s">
        <v>4576</v>
      </c>
      <c r="B4265" s="550">
        <v>49656</v>
      </c>
    </row>
    <row r="4266" spans="1:2">
      <c r="A4266" s="538" t="s">
        <v>4577</v>
      </c>
      <c r="B4266" s="550">
        <v>49657</v>
      </c>
    </row>
    <row r="4267" spans="1:2">
      <c r="A4267" s="538" t="s">
        <v>4578</v>
      </c>
      <c r="B4267" s="550">
        <v>49658</v>
      </c>
    </row>
    <row r="4268" spans="1:2">
      <c r="A4268" s="538" t="s">
        <v>4579</v>
      </c>
      <c r="B4268" s="550">
        <v>49659</v>
      </c>
    </row>
    <row r="4269" spans="1:2">
      <c r="A4269" s="538" t="s">
        <v>4580</v>
      </c>
      <c r="B4269" s="550">
        <v>49660</v>
      </c>
    </row>
    <row r="4270" spans="1:2">
      <c r="A4270" s="538" t="s">
        <v>4581</v>
      </c>
      <c r="B4270" s="550">
        <v>49661</v>
      </c>
    </row>
    <row r="4271" spans="1:2">
      <c r="A4271" s="538" t="s">
        <v>4582</v>
      </c>
      <c r="B4271" s="550">
        <v>49662</v>
      </c>
    </row>
    <row r="4272" spans="1:2">
      <c r="A4272" s="538" t="s">
        <v>4583</v>
      </c>
      <c r="B4272" s="550">
        <v>49663</v>
      </c>
    </row>
    <row r="4273" spans="1:2">
      <c r="A4273" s="538" t="s">
        <v>4584</v>
      </c>
      <c r="B4273" s="550">
        <v>49664</v>
      </c>
    </row>
    <row r="4274" spans="1:2">
      <c r="A4274" s="538" t="s">
        <v>4585</v>
      </c>
      <c r="B4274" s="550">
        <v>49665</v>
      </c>
    </row>
    <row r="4275" spans="1:2">
      <c r="A4275" s="538" t="s">
        <v>4586</v>
      </c>
      <c r="B4275" s="550">
        <v>49666</v>
      </c>
    </row>
    <row r="4276" spans="1:2">
      <c r="A4276" s="538" t="s">
        <v>4587</v>
      </c>
      <c r="B4276" s="550">
        <v>49667</v>
      </c>
    </row>
    <row r="4277" spans="1:2">
      <c r="A4277" s="538" t="s">
        <v>4588</v>
      </c>
      <c r="B4277" s="550">
        <v>49668</v>
      </c>
    </row>
    <row r="4278" spans="1:2">
      <c r="A4278" s="538" t="s">
        <v>4589</v>
      </c>
      <c r="B4278" s="550">
        <v>49669</v>
      </c>
    </row>
    <row r="4279" spans="1:2">
      <c r="A4279" s="538" t="s">
        <v>4590</v>
      </c>
      <c r="B4279" s="550">
        <v>49670</v>
      </c>
    </row>
    <row r="4280" spans="1:2">
      <c r="A4280" s="538" t="s">
        <v>4591</v>
      </c>
      <c r="B4280" s="550">
        <v>49671</v>
      </c>
    </row>
    <row r="4281" spans="1:2">
      <c r="A4281" s="538" t="s">
        <v>4592</v>
      </c>
      <c r="B4281" s="550">
        <v>49672</v>
      </c>
    </row>
    <row r="4282" spans="1:2">
      <c r="A4282" s="538" t="s">
        <v>4593</v>
      </c>
      <c r="B4282" s="550">
        <v>49673</v>
      </c>
    </row>
    <row r="4283" spans="1:2">
      <c r="A4283" s="538" t="s">
        <v>4594</v>
      </c>
      <c r="B4283" s="550">
        <v>49674</v>
      </c>
    </row>
    <row r="4284" spans="1:2">
      <c r="A4284" s="538" t="s">
        <v>4595</v>
      </c>
      <c r="B4284" s="550">
        <v>49675</v>
      </c>
    </row>
    <row r="4285" spans="1:2">
      <c r="A4285" s="538" t="s">
        <v>4596</v>
      </c>
      <c r="B4285" s="550">
        <v>49676</v>
      </c>
    </row>
    <row r="4286" spans="1:2">
      <c r="A4286" s="538" t="s">
        <v>4597</v>
      </c>
      <c r="B4286" s="550">
        <v>49677</v>
      </c>
    </row>
    <row r="4287" spans="1:2">
      <c r="A4287" s="538" t="s">
        <v>4598</v>
      </c>
      <c r="B4287" s="550">
        <v>49678</v>
      </c>
    </row>
    <row r="4288" spans="1:2">
      <c r="A4288" s="538" t="s">
        <v>4599</v>
      </c>
      <c r="B4288" s="550">
        <v>49679</v>
      </c>
    </row>
    <row r="4289" spans="1:2">
      <c r="A4289" s="538" t="s">
        <v>4600</v>
      </c>
      <c r="B4289" s="550">
        <v>49680</v>
      </c>
    </row>
    <row r="4290" spans="1:2">
      <c r="A4290" s="538" t="s">
        <v>4601</v>
      </c>
      <c r="B4290" s="550">
        <v>49681</v>
      </c>
    </row>
    <row r="4291" spans="1:2">
      <c r="A4291" s="538" t="s">
        <v>4602</v>
      </c>
      <c r="B4291" s="550">
        <v>49682</v>
      </c>
    </row>
    <row r="4292" spans="1:2">
      <c r="A4292" s="538" t="s">
        <v>4603</v>
      </c>
      <c r="B4292" s="550">
        <v>49683</v>
      </c>
    </row>
    <row r="4293" spans="1:2">
      <c r="A4293" s="538" t="s">
        <v>4604</v>
      </c>
      <c r="B4293" s="550">
        <v>49684</v>
      </c>
    </row>
    <row r="4294" spans="1:2">
      <c r="A4294" s="538" t="s">
        <v>4605</v>
      </c>
      <c r="B4294" s="550">
        <v>49685</v>
      </c>
    </row>
    <row r="4295" spans="1:2">
      <c r="A4295" s="538" t="s">
        <v>4606</v>
      </c>
      <c r="B4295" s="550">
        <v>49686</v>
      </c>
    </row>
    <row r="4296" spans="1:2">
      <c r="A4296" s="538" t="s">
        <v>4607</v>
      </c>
      <c r="B4296" s="550">
        <v>49687</v>
      </c>
    </row>
    <row r="4297" spans="1:2">
      <c r="A4297" s="538" t="s">
        <v>4608</v>
      </c>
      <c r="B4297" s="550">
        <v>49688</v>
      </c>
    </row>
    <row r="4298" spans="1:2">
      <c r="A4298" s="538" t="s">
        <v>4609</v>
      </c>
      <c r="B4298" s="550">
        <v>49689</v>
      </c>
    </row>
    <row r="4299" spans="1:2">
      <c r="A4299" s="538" t="s">
        <v>4610</v>
      </c>
      <c r="B4299" s="550">
        <v>49690</v>
      </c>
    </row>
    <row r="4300" spans="1:2">
      <c r="A4300" s="538" t="s">
        <v>4611</v>
      </c>
      <c r="B4300" s="550">
        <v>49691</v>
      </c>
    </row>
    <row r="4301" spans="1:2">
      <c r="A4301" s="538" t="s">
        <v>4612</v>
      </c>
      <c r="B4301" s="550">
        <v>49692</v>
      </c>
    </row>
    <row r="4302" spans="1:2">
      <c r="A4302" s="538" t="s">
        <v>4613</v>
      </c>
      <c r="B4302" s="550">
        <v>49693</v>
      </c>
    </row>
    <row r="4303" spans="1:2">
      <c r="A4303" s="538" t="s">
        <v>4614</v>
      </c>
      <c r="B4303" s="550">
        <v>49694</v>
      </c>
    </row>
    <row r="4304" spans="1:2">
      <c r="A4304" s="538" t="s">
        <v>4615</v>
      </c>
      <c r="B4304" s="550">
        <v>49695</v>
      </c>
    </row>
    <row r="4305" spans="1:2">
      <c r="A4305" s="538" t="s">
        <v>4616</v>
      </c>
      <c r="B4305" s="550">
        <v>49696</v>
      </c>
    </row>
    <row r="4306" spans="1:2">
      <c r="A4306" s="538" t="s">
        <v>4617</v>
      </c>
      <c r="B4306" s="550">
        <v>49697</v>
      </c>
    </row>
    <row r="4307" spans="1:2">
      <c r="A4307" s="538" t="s">
        <v>4618</v>
      </c>
      <c r="B4307" s="550">
        <v>49698</v>
      </c>
    </row>
    <row r="4308" spans="1:2">
      <c r="A4308" s="538" t="s">
        <v>4619</v>
      </c>
      <c r="B4308" s="550">
        <v>49699</v>
      </c>
    </row>
    <row r="4309" spans="1:2">
      <c r="A4309" s="538" t="s">
        <v>4620</v>
      </c>
      <c r="B4309" s="550">
        <v>49700</v>
      </c>
    </row>
    <row r="4310" spans="1:2">
      <c r="A4310" s="538" t="s">
        <v>4621</v>
      </c>
      <c r="B4310" s="550">
        <v>49701</v>
      </c>
    </row>
    <row r="4311" spans="1:2">
      <c r="A4311" s="538" t="s">
        <v>4622</v>
      </c>
      <c r="B4311" s="550">
        <v>49702</v>
      </c>
    </row>
    <row r="4312" spans="1:2">
      <c r="A4312" s="538" t="s">
        <v>4623</v>
      </c>
      <c r="B4312" s="550">
        <v>49703</v>
      </c>
    </row>
    <row r="4313" spans="1:2">
      <c r="A4313" s="538" t="s">
        <v>4624</v>
      </c>
      <c r="B4313" s="550">
        <v>49704</v>
      </c>
    </row>
    <row r="4314" spans="1:2">
      <c r="A4314" s="538" t="s">
        <v>4625</v>
      </c>
      <c r="B4314" s="550">
        <v>49705</v>
      </c>
    </row>
    <row r="4315" spans="1:2">
      <c r="A4315" s="538" t="s">
        <v>4626</v>
      </c>
      <c r="B4315" s="550">
        <v>49706</v>
      </c>
    </row>
    <row r="4316" spans="1:2">
      <c r="A4316" s="538" t="s">
        <v>4627</v>
      </c>
      <c r="B4316" s="550">
        <v>49707</v>
      </c>
    </row>
    <row r="4317" spans="1:2">
      <c r="A4317" s="538" t="s">
        <v>4628</v>
      </c>
      <c r="B4317" s="550">
        <v>49708</v>
      </c>
    </row>
    <row r="4318" spans="1:2">
      <c r="A4318" s="538" t="s">
        <v>4629</v>
      </c>
      <c r="B4318" s="550">
        <v>49709</v>
      </c>
    </row>
    <row r="4319" spans="1:2">
      <c r="A4319" s="538" t="s">
        <v>4630</v>
      </c>
      <c r="B4319" s="550">
        <v>49710</v>
      </c>
    </row>
    <row r="4320" spans="1:2">
      <c r="A4320" s="538" t="s">
        <v>4631</v>
      </c>
      <c r="B4320" s="550">
        <v>49711</v>
      </c>
    </row>
    <row r="4321" spans="1:2">
      <c r="A4321" s="538" t="s">
        <v>4632</v>
      </c>
      <c r="B4321" s="550">
        <v>49712</v>
      </c>
    </row>
    <row r="4322" spans="1:2">
      <c r="A4322" s="538" t="s">
        <v>4633</v>
      </c>
      <c r="B4322" s="550">
        <v>49713</v>
      </c>
    </row>
    <row r="4323" spans="1:2">
      <c r="A4323" s="538" t="s">
        <v>4634</v>
      </c>
      <c r="B4323" s="550">
        <v>49714</v>
      </c>
    </row>
    <row r="4324" spans="1:2">
      <c r="A4324" s="538" t="s">
        <v>4635</v>
      </c>
      <c r="B4324" s="550">
        <v>49715</v>
      </c>
    </row>
    <row r="4325" spans="1:2">
      <c r="A4325" s="538" t="s">
        <v>4636</v>
      </c>
      <c r="B4325" s="550">
        <v>49716</v>
      </c>
    </row>
    <row r="4326" spans="1:2">
      <c r="A4326" s="538" t="s">
        <v>4637</v>
      </c>
      <c r="B4326" s="550">
        <v>49717</v>
      </c>
    </row>
    <row r="4327" spans="1:2">
      <c r="A4327" s="538" t="s">
        <v>4638</v>
      </c>
      <c r="B4327" s="550">
        <v>49718</v>
      </c>
    </row>
    <row r="4328" spans="1:2">
      <c r="A4328" s="538" t="s">
        <v>4639</v>
      </c>
      <c r="B4328" s="550">
        <v>49719</v>
      </c>
    </row>
    <row r="4329" spans="1:2">
      <c r="A4329" s="538" t="s">
        <v>4640</v>
      </c>
      <c r="B4329" s="550">
        <v>49720</v>
      </c>
    </row>
    <row r="4330" spans="1:2">
      <c r="A4330" s="538" t="s">
        <v>4641</v>
      </c>
      <c r="B4330" s="550">
        <v>49721</v>
      </c>
    </row>
    <row r="4331" spans="1:2">
      <c r="A4331" s="538" t="s">
        <v>4642</v>
      </c>
      <c r="B4331" s="550">
        <v>49722</v>
      </c>
    </row>
    <row r="4332" spans="1:2">
      <c r="A4332" s="538" t="s">
        <v>4643</v>
      </c>
      <c r="B4332" s="550">
        <v>49723</v>
      </c>
    </row>
    <row r="4333" spans="1:2">
      <c r="A4333" s="538" t="s">
        <v>4644</v>
      </c>
      <c r="B4333" s="550">
        <v>49724</v>
      </c>
    </row>
    <row r="4334" spans="1:2">
      <c r="A4334" s="538" t="s">
        <v>4645</v>
      </c>
      <c r="B4334" s="550">
        <v>49725</v>
      </c>
    </row>
    <row r="4335" spans="1:2">
      <c r="A4335" s="538" t="s">
        <v>4646</v>
      </c>
      <c r="B4335" s="550">
        <v>49726</v>
      </c>
    </row>
    <row r="4336" spans="1:2">
      <c r="A4336" s="538" t="s">
        <v>4647</v>
      </c>
      <c r="B4336" s="550">
        <v>49727</v>
      </c>
    </row>
    <row r="4337" spans="1:2">
      <c r="A4337" s="538" t="s">
        <v>4648</v>
      </c>
      <c r="B4337" s="550">
        <v>49728</v>
      </c>
    </row>
    <row r="4338" spans="1:2">
      <c r="A4338" s="538" t="s">
        <v>4649</v>
      </c>
      <c r="B4338" s="550">
        <v>49729</v>
      </c>
    </row>
    <row r="4339" spans="1:2">
      <c r="A4339" s="538" t="s">
        <v>4650</v>
      </c>
      <c r="B4339" s="550">
        <v>49730</v>
      </c>
    </row>
    <row r="4340" spans="1:2">
      <c r="A4340" s="538" t="s">
        <v>4651</v>
      </c>
      <c r="B4340" s="550">
        <v>49731</v>
      </c>
    </row>
    <row r="4341" spans="1:2">
      <c r="A4341" s="538" t="s">
        <v>4652</v>
      </c>
      <c r="B4341" s="550">
        <v>49732</v>
      </c>
    </row>
    <row r="4342" spans="1:2">
      <c r="A4342" s="538" t="s">
        <v>4653</v>
      </c>
      <c r="B4342" s="550">
        <v>49733</v>
      </c>
    </row>
    <row r="4343" spans="1:2">
      <c r="A4343" s="538" t="s">
        <v>4654</v>
      </c>
      <c r="B4343" s="550">
        <v>49734</v>
      </c>
    </row>
    <row r="4344" spans="1:2">
      <c r="A4344" s="538" t="s">
        <v>4655</v>
      </c>
      <c r="B4344" s="550">
        <v>49735</v>
      </c>
    </row>
    <row r="4345" spans="1:2">
      <c r="A4345" s="538" t="s">
        <v>4656</v>
      </c>
      <c r="B4345" s="550">
        <v>49736</v>
      </c>
    </row>
    <row r="4346" spans="1:2">
      <c r="A4346" s="538" t="s">
        <v>4657</v>
      </c>
      <c r="B4346" s="550">
        <v>49737</v>
      </c>
    </row>
    <row r="4347" spans="1:2">
      <c r="A4347" s="538" t="s">
        <v>4658</v>
      </c>
      <c r="B4347" s="550">
        <v>49738</v>
      </c>
    </row>
    <row r="4348" spans="1:2">
      <c r="A4348" s="538" t="s">
        <v>4659</v>
      </c>
      <c r="B4348" s="550">
        <v>49739</v>
      </c>
    </row>
    <row r="4349" spans="1:2">
      <c r="A4349" s="538" t="s">
        <v>4660</v>
      </c>
      <c r="B4349" s="550">
        <v>49740</v>
      </c>
    </row>
    <row r="4350" spans="1:2">
      <c r="A4350" s="538" t="s">
        <v>4661</v>
      </c>
      <c r="B4350" s="550">
        <v>49741</v>
      </c>
    </row>
    <row r="4351" spans="1:2">
      <c r="A4351" s="538" t="s">
        <v>4662</v>
      </c>
      <c r="B4351" s="550">
        <v>49742</v>
      </c>
    </row>
    <row r="4352" spans="1:2">
      <c r="A4352" s="538" t="s">
        <v>4663</v>
      </c>
      <c r="B4352" s="550">
        <v>49743</v>
      </c>
    </row>
    <row r="4353" spans="1:2">
      <c r="A4353" s="538" t="s">
        <v>4664</v>
      </c>
      <c r="B4353" s="550">
        <v>49744</v>
      </c>
    </row>
    <row r="4354" spans="1:2">
      <c r="A4354" s="538" t="s">
        <v>4665</v>
      </c>
      <c r="B4354" s="550">
        <v>49745</v>
      </c>
    </row>
    <row r="4355" spans="1:2">
      <c r="A4355" s="538" t="s">
        <v>4666</v>
      </c>
      <c r="B4355" s="550">
        <v>49746</v>
      </c>
    </row>
    <row r="4356" spans="1:2">
      <c r="A4356" s="538" t="s">
        <v>4667</v>
      </c>
      <c r="B4356" s="550">
        <v>49747</v>
      </c>
    </row>
    <row r="4357" spans="1:2">
      <c r="A4357" s="538" t="s">
        <v>4668</v>
      </c>
      <c r="B4357" s="550">
        <v>49748</v>
      </c>
    </row>
    <row r="4358" spans="1:2">
      <c r="A4358" s="538" t="s">
        <v>4669</v>
      </c>
      <c r="B4358" s="550">
        <v>49749</v>
      </c>
    </row>
    <row r="4359" spans="1:2">
      <c r="A4359" s="538" t="s">
        <v>4670</v>
      </c>
      <c r="B4359" s="550">
        <v>49750</v>
      </c>
    </row>
    <row r="4360" spans="1:2">
      <c r="A4360" s="538" t="s">
        <v>4671</v>
      </c>
      <c r="B4360" s="550">
        <v>49751</v>
      </c>
    </row>
    <row r="4361" spans="1:2">
      <c r="A4361" s="538" t="s">
        <v>4672</v>
      </c>
      <c r="B4361" s="550">
        <v>49752</v>
      </c>
    </row>
    <row r="4362" spans="1:2">
      <c r="A4362" s="538" t="s">
        <v>4673</v>
      </c>
      <c r="B4362" s="550">
        <v>49753</v>
      </c>
    </row>
    <row r="4363" spans="1:2">
      <c r="A4363" s="538" t="s">
        <v>4674</v>
      </c>
      <c r="B4363" s="550">
        <v>49754</v>
      </c>
    </row>
    <row r="4364" spans="1:2">
      <c r="A4364" s="538" t="s">
        <v>4675</v>
      </c>
      <c r="B4364" s="550">
        <v>49755</v>
      </c>
    </row>
    <row r="4365" spans="1:2">
      <c r="A4365" s="538" t="s">
        <v>4676</v>
      </c>
      <c r="B4365" s="550">
        <v>49756</v>
      </c>
    </row>
    <row r="4366" spans="1:2">
      <c r="A4366" s="538" t="s">
        <v>4677</v>
      </c>
      <c r="B4366" s="550">
        <v>49757</v>
      </c>
    </row>
    <row r="4367" spans="1:2">
      <c r="A4367" s="538" t="s">
        <v>4678</v>
      </c>
      <c r="B4367" s="550">
        <v>49758</v>
      </c>
    </row>
    <row r="4368" spans="1:2">
      <c r="A4368" s="538" t="s">
        <v>4679</v>
      </c>
      <c r="B4368" s="550">
        <v>49759</v>
      </c>
    </row>
    <row r="4369" spans="1:2">
      <c r="A4369" s="538" t="s">
        <v>4680</v>
      </c>
      <c r="B4369" s="550">
        <v>49760</v>
      </c>
    </row>
    <row r="4370" spans="1:2">
      <c r="A4370" s="538" t="s">
        <v>4681</v>
      </c>
      <c r="B4370" s="550">
        <v>49761</v>
      </c>
    </row>
    <row r="4371" spans="1:2">
      <c r="A4371" s="538" t="s">
        <v>4682</v>
      </c>
      <c r="B4371" s="550">
        <v>49762</v>
      </c>
    </row>
    <row r="4372" spans="1:2">
      <c r="A4372" s="538" t="s">
        <v>4683</v>
      </c>
      <c r="B4372" s="550">
        <v>49763</v>
      </c>
    </row>
    <row r="4373" spans="1:2">
      <c r="A4373" s="538" t="s">
        <v>4684</v>
      </c>
      <c r="B4373" s="550">
        <v>49764</v>
      </c>
    </row>
    <row r="4374" spans="1:2">
      <c r="A4374" s="538" t="s">
        <v>4685</v>
      </c>
      <c r="B4374" s="550">
        <v>49765</v>
      </c>
    </row>
    <row r="4375" spans="1:2">
      <c r="A4375" s="538" t="s">
        <v>4686</v>
      </c>
      <c r="B4375" s="550">
        <v>49766</v>
      </c>
    </row>
    <row r="4376" spans="1:2">
      <c r="A4376" s="538" t="s">
        <v>4687</v>
      </c>
      <c r="B4376" s="550">
        <v>49767</v>
      </c>
    </row>
    <row r="4377" spans="1:2">
      <c r="A4377" s="538" t="s">
        <v>4688</v>
      </c>
      <c r="B4377" s="550">
        <v>49768</v>
      </c>
    </row>
    <row r="4378" spans="1:2">
      <c r="A4378" s="538" t="s">
        <v>4689</v>
      </c>
      <c r="B4378" s="550">
        <v>49769</v>
      </c>
    </row>
    <row r="4379" spans="1:2">
      <c r="A4379" s="538" t="s">
        <v>4690</v>
      </c>
      <c r="B4379" s="550">
        <v>49770</v>
      </c>
    </row>
    <row r="4380" spans="1:2">
      <c r="A4380" s="538" t="s">
        <v>4691</v>
      </c>
      <c r="B4380" s="550">
        <v>49771</v>
      </c>
    </row>
    <row r="4381" spans="1:2">
      <c r="A4381" s="538" t="s">
        <v>4692</v>
      </c>
      <c r="B4381" s="550">
        <v>49772</v>
      </c>
    </row>
    <row r="4382" spans="1:2">
      <c r="A4382" s="538" t="s">
        <v>4693</v>
      </c>
      <c r="B4382" s="550">
        <v>49773</v>
      </c>
    </row>
    <row r="4383" spans="1:2">
      <c r="A4383" s="538" t="s">
        <v>4694</v>
      </c>
      <c r="B4383" s="550">
        <v>49774</v>
      </c>
    </row>
    <row r="4384" spans="1:2">
      <c r="A4384" s="538" t="s">
        <v>4695</v>
      </c>
      <c r="B4384" s="550">
        <v>49775</v>
      </c>
    </row>
    <row r="4385" spans="1:2">
      <c r="A4385" s="538" t="s">
        <v>4696</v>
      </c>
      <c r="B4385" s="550">
        <v>49776</v>
      </c>
    </row>
    <row r="4386" spans="1:2">
      <c r="A4386" s="538" t="s">
        <v>4697</v>
      </c>
      <c r="B4386" s="550">
        <v>49777</v>
      </c>
    </row>
    <row r="4387" spans="1:2">
      <c r="A4387" s="538" t="s">
        <v>4698</v>
      </c>
      <c r="B4387" s="550">
        <v>49778</v>
      </c>
    </row>
    <row r="4388" spans="1:2">
      <c r="A4388" s="538" t="s">
        <v>4699</v>
      </c>
      <c r="B4388" s="550">
        <v>49779</v>
      </c>
    </row>
    <row r="4389" spans="1:2">
      <c r="A4389" s="538" t="s">
        <v>4700</v>
      </c>
      <c r="B4389" s="550">
        <v>49780</v>
      </c>
    </row>
    <row r="4390" spans="1:2">
      <c r="A4390" s="538" t="s">
        <v>4701</v>
      </c>
      <c r="B4390" s="550">
        <v>49781</v>
      </c>
    </row>
    <row r="4391" spans="1:2">
      <c r="A4391" s="538" t="s">
        <v>4702</v>
      </c>
      <c r="B4391" s="550">
        <v>49782</v>
      </c>
    </row>
    <row r="4392" spans="1:2">
      <c r="A4392" s="538" t="s">
        <v>4703</v>
      </c>
      <c r="B4392" s="550">
        <v>49783</v>
      </c>
    </row>
    <row r="4393" spans="1:2">
      <c r="A4393" s="538" t="s">
        <v>4704</v>
      </c>
      <c r="B4393" s="550">
        <v>49784</v>
      </c>
    </row>
    <row r="4394" spans="1:2">
      <c r="A4394" s="538" t="s">
        <v>4705</v>
      </c>
      <c r="B4394" s="550">
        <v>49785</v>
      </c>
    </row>
    <row r="4395" spans="1:2">
      <c r="A4395" s="538" t="s">
        <v>4706</v>
      </c>
      <c r="B4395" s="550">
        <v>49786</v>
      </c>
    </row>
    <row r="4396" spans="1:2">
      <c r="A4396" s="538" t="s">
        <v>4707</v>
      </c>
      <c r="B4396" s="550">
        <v>49787</v>
      </c>
    </row>
    <row r="4397" spans="1:2">
      <c r="A4397" s="538" t="s">
        <v>4708</v>
      </c>
      <c r="B4397" s="550">
        <v>49788</v>
      </c>
    </row>
    <row r="4398" spans="1:2">
      <c r="A4398" s="538" t="s">
        <v>4709</v>
      </c>
      <c r="B4398" s="550">
        <v>49789</v>
      </c>
    </row>
    <row r="4399" spans="1:2">
      <c r="A4399" s="538" t="s">
        <v>4710</v>
      </c>
      <c r="B4399" s="550">
        <v>49790</v>
      </c>
    </row>
    <row r="4400" spans="1:2">
      <c r="A4400" s="538" t="s">
        <v>4711</v>
      </c>
      <c r="B4400" s="550">
        <v>49791</v>
      </c>
    </row>
    <row r="4401" spans="1:2">
      <c r="A4401" s="538" t="s">
        <v>4712</v>
      </c>
      <c r="B4401" s="550">
        <v>49792</v>
      </c>
    </row>
    <row r="4402" spans="1:2">
      <c r="A4402" s="538" t="s">
        <v>4713</v>
      </c>
      <c r="B4402" s="550">
        <v>49793</v>
      </c>
    </row>
    <row r="4403" spans="1:2">
      <c r="A4403" s="538" t="s">
        <v>4714</v>
      </c>
      <c r="B4403" s="550">
        <v>49794</v>
      </c>
    </row>
    <row r="4404" spans="1:2">
      <c r="A4404" s="538" t="s">
        <v>4715</v>
      </c>
      <c r="B4404" s="550">
        <v>49795</v>
      </c>
    </row>
    <row r="4405" spans="1:2">
      <c r="A4405" s="538" t="s">
        <v>4716</v>
      </c>
      <c r="B4405" s="550">
        <v>49796</v>
      </c>
    </row>
    <row r="4406" spans="1:2">
      <c r="A4406" s="538" t="s">
        <v>4717</v>
      </c>
      <c r="B4406" s="550">
        <v>49797</v>
      </c>
    </row>
    <row r="4407" spans="1:2">
      <c r="A4407" s="538" t="s">
        <v>4718</v>
      </c>
      <c r="B4407" s="550">
        <v>49798</v>
      </c>
    </row>
    <row r="4408" spans="1:2">
      <c r="A4408" s="538" t="s">
        <v>4719</v>
      </c>
      <c r="B4408" s="550">
        <v>49799</v>
      </c>
    </row>
    <row r="4409" spans="1:2">
      <c r="A4409" s="538" t="s">
        <v>4720</v>
      </c>
      <c r="B4409" s="550">
        <v>49800</v>
      </c>
    </row>
    <row r="4410" spans="1:2">
      <c r="A4410" s="538" t="s">
        <v>4721</v>
      </c>
      <c r="B4410" s="550">
        <v>49801</v>
      </c>
    </row>
    <row r="4411" spans="1:2">
      <c r="A4411" s="538" t="s">
        <v>4722</v>
      </c>
      <c r="B4411" s="550">
        <v>49802</v>
      </c>
    </row>
    <row r="4412" spans="1:2">
      <c r="A4412" s="538" t="s">
        <v>4723</v>
      </c>
      <c r="B4412" s="550">
        <v>49803</v>
      </c>
    </row>
    <row r="4413" spans="1:2">
      <c r="A4413" s="538" t="s">
        <v>4724</v>
      </c>
      <c r="B4413" s="550">
        <v>49804</v>
      </c>
    </row>
    <row r="4414" spans="1:2">
      <c r="A4414" s="538" t="s">
        <v>4725</v>
      </c>
      <c r="B4414" s="550">
        <v>49805</v>
      </c>
    </row>
    <row r="4415" spans="1:2">
      <c r="A4415" s="538" t="s">
        <v>4726</v>
      </c>
      <c r="B4415" s="550">
        <v>49806</v>
      </c>
    </row>
    <row r="4416" spans="1:2">
      <c r="A4416" s="538" t="s">
        <v>4727</v>
      </c>
      <c r="B4416" s="550">
        <v>49807</v>
      </c>
    </row>
    <row r="4417" spans="1:2">
      <c r="A4417" s="538" t="s">
        <v>4728</v>
      </c>
      <c r="B4417" s="550">
        <v>49808</v>
      </c>
    </row>
    <row r="4418" spans="1:2">
      <c r="A4418" s="538" t="s">
        <v>4729</v>
      </c>
      <c r="B4418" s="550">
        <v>49809</v>
      </c>
    </row>
    <row r="4419" spans="1:2">
      <c r="A4419" s="538" t="s">
        <v>4730</v>
      </c>
      <c r="B4419" s="550">
        <v>49810</v>
      </c>
    </row>
    <row r="4420" spans="1:2">
      <c r="A4420" s="538" t="s">
        <v>4731</v>
      </c>
      <c r="B4420" s="550">
        <v>49811</v>
      </c>
    </row>
    <row r="4421" spans="1:2">
      <c r="A4421" s="538" t="s">
        <v>4732</v>
      </c>
      <c r="B4421" s="550">
        <v>49812</v>
      </c>
    </row>
    <row r="4422" spans="1:2">
      <c r="A4422" s="538" t="s">
        <v>4733</v>
      </c>
      <c r="B4422" s="550">
        <v>49813</v>
      </c>
    </row>
    <row r="4423" spans="1:2">
      <c r="A4423" s="538" t="s">
        <v>4734</v>
      </c>
      <c r="B4423" s="550">
        <v>49814</v>
      </c>
    </row>
    <row r="4424" spans="1:2">
      <c r="A4424" s="538" t="s">
        <v>4735</v>
      </c>
      <c r="B4424" s="550">
        <v>49815</v>
      </c>
    </row>
    <row r="4425" spans="1:2">
      <c r="A4425" s="538" t="s">
        <v>4736</v>
      </c>
      <c r="B4425" s="550">
        <v>49816</v>
      </c>
    </row>
    <row r="4426" spans="1:2">
      <c r="A4426" s="538" t="s">
        <v>4737</v>
      </c>
      <c r="B4426" s="550">
        <v>49817</v>
      </c>
    </row>
    <row r="4427" spans="1:2">
      <c r="A4427" s="538" t="s">
        <v>4738</v>
      </c>
      <c r="B4427" s="550">
        <v>49818</v>
      </c>
    </row>
    <row r="4428" spans="1:2">
      <c r="A4428" s="538" t="s">
        <v>4739</v>
      </c>
      <c r="B4428" s="550">
        <v>49819</v>
      </c>
    </row>
    <row r="4429" spans="1:2">
      <c r="A4429" s="538" t="s">
        <v>4740</v>
      </c>
      <c r="B4429" s="550">
        <v>49820</v>
      </c>
    </row>
    <row r="4430" spans="1:2">
      <c r="A4430" s="538" t="s">
        <v>4741</v>
      </c>
      <c r="B4430" s="550">
        <v>49821</v>
      </c>
    </row>
    <row r="4431" spans="1:2">
      <c r="A4431" s="538" t="s">
        <v>4742</v>
      </c>
      <c r="B4431" s="550">
        <v>49822</v>
      </c>
    </row>
    <row r="4432" spans="1:2">
      <c r="A4432" s="538" t="s">
        <v>4743</v>
      </c>
      <c r="B4432" s="550">
        <v>49823</v>
      </c>
    </row>
    <row r="4433" spans="1:2">
      <c r="A4433" s="538" t="s">
        <v>4744</v>
      </c>
      <c r="B4433" s="550">
        <v>49824</v>
      </c>
    </row>
    <row r="4434" spans="1:2">
      <c r="A4434" s="538" t="s">
        <v>4745</v>
      </c>
      <c r="B4434" s="550">
        <v>49825</v>
      </c>
    </row>
    <row r="4435" spans="1:2">
      <c r="A4435" s="538" t="s">
        <v>4746</v>
      </c>
      <c r="B4435" s="550">
        <v>49826</v>
      </c>
    </row>
    <row r="4436" spans="1:2">
      <c r="A4436" s="538" t="s">
        <v>4747</v>
      </c>
      <c r="B4436" s="550">
        <v>49827</v>
      </c>
    </row>
    <row r="4437" spans="1:2">
      <c r="A4437" s="538" t="s">
        <v>4748</v>
      </c>
      <c r="B4437" s="550">
        <v>49828</v>
      </c>
    </row>
    <row r="4438" spans="1:2">
      <c r="A4438" s="538" t="s">
        <v>4749</v>
      </c>
      <c r="B4438" s="550">
        <v>49829</v>
      </c>
    </row>
    <row r="4439" spans="1:2">
      <c r="A4439" s="538" t="s">
        <v>4750</v>
      </c>
      <c r="B4439" s="550">
        <v>49830</v>
      </c>
    </row>
    <row r="4440" spans="1:2">
      <c r="A4440" s="538" t="s">
        <v>4751</v>
      </c>
      <c r="B4440" s="550">
        <v>49831</v>
      </c>
    </row>
    <row r="4441" spans="1:2">
      <c r="A4441" s="538" t="s">
        <v>4752</v>
      </c>
      <c r="B4441" s="550">
        <v>49832</v>
      </c>
    </row>
    <row r="4442" spans="1:2">
      <c r="A4442" s="538" t="s">
        <v>4753</v>
      </c>
      <c r="B4442" s="550">
        <v>49833</v>
      </c>
    </row>
    <row r="4443" spans="1:2">
      <c r="A4443" s="538" t="s">
        <v>4754</v>
      </c>
      <c r="B4443" s="550">
        <v>49834</v>
      </c>
    </row>
    <row r="4444" spans="1:2">
      <c r="A4444" s="538" t="s">
        <v>4755</v>
      </c>
      <c r="B4444" s="550">
        <v>49835</v>
      </c>
    </row>
    <row r="4445" spans="1:2">
      <c r="A4445" s="538" t="s">
        <v>4756</v>
      </c>
      <c r="B4445" s="550">
        <v>49836</v>
      </c>
    </row>
    <row r="4446" spans="1:2">
      <c r="A4446" s="538" t="s">
        <v>4757</v>
      </c>
      <c r="B4446" s="550">
        <v>49837</v>
      </c>
    </row>
    <row r="4447" spans="1:2">
      <c r="A4447" s="538" t="s">
        <v>4758</v>
      </c>
      <c r="B4447" s="550">
        <v>49838</v>
      </c>
    </row>
    <row r="4448" spans="1:2">
      <c r="A4448" s="538" t="s">
        <v>4759</v>
      </c>
      <c r="B4448" s="550">
        <v>49839</v>
      </c>
    </row>
    <row r="4449" spans="1:2">
      <c r="A4449" s="538" t="s">
        <v>4760</v>
      </c>
      <c r="B4449" s="550">
        <v>49840</v>
      </c>
    </row>
    <row r="4450" spans="1:2">
      <c r="A4450" s="538" t="s">
        <v>4761</v>
      </c>
      <c r="B4450" s="550">
        <v>49841</v>
      </c>
    </row>
    <row r="4451" spans="1:2">
      <c r="A4451" s="538" t="s">
        <v>4762</v>
      </c>
      <c r="B4451" s="550">
        <v>49842</v>
      </c>
    </row>
    <row r="4452" spans="1:2">
      <c r="A4452" s="538" t="s">
        <v>4763</v>
      </c>
      <c r="B4452" s="550">
        <v>49843</v>
      </c>
    </row>
    <row r="4453" spans="1:2">
      <c r="A4453" s="538" t="s">
        <v>4764</v>
      </c>
      <c r="B4453" s="550">
        <v>49844</v>
      </c>
    </row>
    <row r="4454" spans="1:2">
      <c r="A4454" s="538" t="s">
        <v>4765</v>
      </c>
      <c r="B4454" s="550">
        <v>49845</v>
      </c>
    </row>
    <row r="4455" spans="1:2">
      <c r="A4455" s="538" t="s">
        <v>4766</v>
      </c>
      <c r="B4455" s="550">
        <v>49846</v>
      </c>
    </row>
    <row r="4456" spans="1:2">
      <c r="A4456" s="538" t="s">
        <v>4767</v>
      </c>
      <c r="B4456" s="550">
        <v>49847</v>
      </c>
    </row>
    <row r="4457" spans="1:2">
      <c r="A4457" s="538" t="s">
        <v>4768</v>
      </c>
      <c r="B4457" s="550">
        <v>49848</v>
      </c>
    </row>
    <row r="4458" spans="1:2">
      <c r="A4458" s="538" t="s">
        <v>4769</v>
      </c>
      <c r="B4458" s="550">
        <v>49849</v>
      </c>
    </row>
    <row r="4459" spans="1:2">
      <c r="A4459" s="538" t="s">
        <v>4770</v>
      </c>
      <c r="B4459" s="550">
        <v>49850</v>
      </c>
    </row>
    <row r="4460" spans="1:2">
      <c r="A4460" s="538" t="s">
        <v>4771</v>
      </c>
      <c r="B4460" s="550">
        <v>49851</v>
      </c>
    </row>
    <row r="4461" spans="1:2">
      <c r="A4461" s="538" t="s">
        <v>4772</v>
      </c>
      <c r="B4461" s="550">
        <v>49852</v>
      </c>
    </row>
    <row r="4462" spans="1:2">
      <c r="A4462" s="538" t="s">
        <v>4773</v>
      </c>
      <c r="B4462" s="550">
        <v>49853</v>
      </c>
    </row>
    <row r="4463" spans="1:2">
      <c r="A4463" s="538" t="s">
        <v>4774</v>
      </c>
      <c r="B4463" s="550">
        <v>49854</v>
      </c>
    </row>
    <row r="4464" spans="1:2">
      <c r="A4464" s="538" t="s">
        <v>4775</v>
      </c>
      <c r="B4464" s="550">
        <v>49855</v>
      </c>
    </row>
    <row r="4465" spans="1:2">
      <c r="A4465" s="538" t="s">
        <v>4776</v>
      </c>
      <c r="B4465" s="550">
        <v>49856</v>
      </c>
    </row>
    <row r="4466" spans="1:2">
      <c r="A4466" s="538" t="s">
        <v>4777</v>
      </c>
      <c r="B4466" s="550">
        <v>49857</v>
      </c>
    </row>
    <row r="4467" spans="1:2">
      <c r="A4467" s="538" t="s">
        <v>4778</v>
      </c>
      <c r="B4467" s="550">
        <v>49858</v>
      </c>
    </row>
    <row r="4468" spans="1:2">
      <c r="A4468" s="538" t="s">
        <v>4779</v>
      </c>
      <c r="B4468" s="550">
        <v>49859</v>
      </c>
    </row>
    <row r="4469" spans="1:2">
      <c r="A4469" s="538" t="s">
        <v>4780</v>
      </c>
      <c r="B4469" s="550">
        <v>49860</v>
      </c>
    </row>
    <row r="4470" spans="1:2">
      <c r="A4470" s="538" t="s">
        <v>4781</v>
      </c>
      <c r="B4470" s="550">
        <v>49861</v>
      </c>
    </row>
    <row r="4471" spans="1:2">
      <c r="A4471" s="538" t="s">
        <v>4782</v>
      </c>
      <c r="B4471" s="550">
        <v>49862</v>
      </c>
    </row>
    <row r="4472" spans="1:2">
      <c r="A4472" s="538" t="s">
        <v>4783</v>
      </c>
      <c r="B4472" s="550">
        <v>49863</v>
      </c>
    </row>
    <row r="4473" spans="1:2">
      <c r="A4473" s="538" t="s">
        <v>4784</v>
      </c>
      <c r="B4473" s="550">
        <v>49864</v>
      </c>
    </row>
    <row r="4474" spans="1:2">
      <c r="A4474" s="538" t="s">
        <v>4785</v>
      </c>
      <c r="B4474" s="550">
        <v>49865</v>
      </c>
    </row>
    <row r="4475" spans="1:2">
      <c r="A4475" s="538" t="s">
        <v>4786</v>
      </c>
      <c r="B4475" s="550">
        <v>49866</v>
      </c>
    </row>
    <row r="4476" spans="1:2">
      <c r="A4476" s="538" t="s">
        <v>4787</v>
      </c>
      <c r="B4476" s="550">
        <v>49867</v>
      </c>
    </row>
    <row r="4477" spans="1:2">
      <c r="A4477" s="538" t="s">
        <v>4788</v>
      </c>
      <c r="B4477" s="550">
        <v>49868</v>
      </c>
    </row>
    <row r="4478" spans="1:2">
      <c r="A4478" s="538" t="s">
        <v>4789</v>
      </c>
      <c r="B4478" s="550">
        <v>49869</v>
      </c>
    </row>
    <row r="4479" spans="1:2">
      <c r="A4479" s="538" t="s">
        <v>4790</v>
      </c>
      <c r="B4479" s="550">
        <v>49870</v>
      </c>
    </row>
    <row r="4480" spans="1:2">
      <c r="A4480" s="538" t="s">
        <v>4791</v>
      </c>
      <c r="B4480" s="550">
        <v>49871</v>
      </c>
    </row>
    <row r="4481" spans="1:2">
      <c r="A4481" s="538" t="s">
        <v>4792</v>
      </c>
      <c r="B4481" s="550">
        <v>49872</v>
      </c>
    </row>
    <row r="4482" spans="1:2">
      <c r="A4482" s="538" t="s">
        <v>4793</v>
      </c>
      <c r="B4482" s="550">
        <v>49873</v>
      </c>
    </row>
    <row r="4483" spans="1:2">
      <c r="A4483" s="538" t="s">
        <v>4794</v>
      </c>
      <c r="B4483" s="550">
        <v>49874</v>
      </c>
    </row>
    <row r="4484" spans="1:2">
      <c r="A4484" s="538" t="s">
        <v>4795</v>
      </c>
      <c r="B4484" s="550">
        <v>49875</v>
      </c>
    </row>
    <row r="4485" spans="1:2">
      <c r="A4485" s="538" t="s">
        <v>4796</v>
      </c>
      <c r="B4485" s="550">
        <v>49876</v>
      </c>
    </row>
    <row r="4486" spans="1:2">
      <c r="A4486" s="538" t="s">
        <v>4797</v>
      </c>
      <c r="B4486" s="550">
        <v>49877</v>
      </c>
    </row>
    <row r="4487" spans="1:2">
      <c r="A4487" s="538" t="s">
        <v>4798</v>
      </c>
      <c r="B4487" s="550">
        <v>49878</v>
      </c>
    </row>
    <row r="4488" spans="1:2">
      <c r="A4488" s="538" t="s">
        <v>4799</v>
      </c>
      <c r="B4488" s="550">
        <v>49879</v>
      </c>
    </row>
    <row r="4489" spans="1:2">
      <c r="A4489" s="538" t="s">
        <v>4800</v>
      </c>
      <c r="B4489" s="550">
        <v>49880</v>
      </c>
    </row>
    <row r="4490" spans="1:2">
      <c r="A4490" s="538" t="s">
        <v>4801</v>
      </c>
      <c r="B4490" s="550">
        <v>49881</v>
      </c>
    </row>
    <row r="4491" spans="1:2">
      <c r="A4491" s="538" t="s">
        <v>4802</v>
      </c>
      <c r="B4491" s="550">
        <v>49882</v>
      </c>
    </row>
    <row r="4492" spans="1:2">
      <c r="A4492" s="538" t="s">
        <v>4803</v>
      </c>
      <c r="B4492" s="550">
        <v>49883</v>
      </c>
    </row>
    <row r="4493" spans="1:2">
      <c r="A4493" s="538" t="s">
        <v>4804</v>
      </c>
      <c r="B4493" s="550">
        <v>49884</v>
      </c>
    </row>
    <row r="4494" spans="1:2">
      <c r="A4494" s="538" t="s">
        <v>4805</v>
      </c>
      <c r="B4494" s="550">
        <v>49885</v>
      </c>
    </row>
    <row r="4495" spans="1:2">
      <c r="A4495" s="538" t="s">
        <v>4806</v>
      </c>
      <c r="B4495" s="550">
        <v>49886</v>
      </c>
    </row>
    <row r="4496" spans="1:2">
      <c r="A4496" s="538" t="s">
        <v>4807</v>
      </c>
      <c r="B4496" s="550">
        <v>49887</v>
      </c>
    </row>
    <row r="4497" spans="1:2">
      <c r="A4497" s="538" t="s">
        <v>4808</v>
      </c>
      <c r="B4497" s="550">
        <v>49888</v>
      </c>
    </row>
    <row r="4498" spans="1:2">
      <c r="A4498" s="538" t="s">
        <v>4809</v>
      </c>
      <c r="B4498" s="550">
        <v>49889</v>
      </c>
    </row>
    <row r="4499" spans="1:2">
      <c r="A4499" s="538" t="s">
        <v>4810</v>
      </c>
      <c r="B4499" s="550">
        <v>49890</v>
      </c>
    </row>
    <row r="4500" spans="1:2">
      <c r="A4500" s="538" t="s">
        <v>4811</v>
      </c>
      <c r="B4500" s="550">
        <v>49891</v>
      </c>
    </row>
    <row r="4501" spans="1:2">
      <c r="A4501" s="538" t="s">
        <v>4812</v>
      </c>
      <c r="B4501" s="550">
        <v>49892</v>
      </c>
    </row>
    <row r="4502" spans="1:2">
      <c r="A4502" s="538" t="s">
        <v>4813</v>
      </c>
      <c r="B4502" s="550">
        <v>49893</v>
      </c>
    </row>
    <row r="4503" spans="1:2">
      <c r="A4503" s="538" t="s">
        <v>4814</v>
      </c>
      <c r="B4503" s="550">
        <v>49894</v>
      </c>
    </row>
    <row r="4504" spans="1:2">
      <c r="A4504" s="538" t="s">
        <v>4815</v>
      </c>
      <c r="B4504" s="550">
        <v>49895</v>
      </c>
    </row>
    <row r="4505" spans="1:2">
      <c r="A4505" s="538" t="s">
        <v>4816</v>
      </c>
      <c r="B4505" s="550">
        <v>49896</v>
      </c>
    </row>
    <row r="4506" spans="1:2">
      <c r="A4506" s="538" t="s">
        <v>4817</v>
      </c>
      <c r="B4506" s="550">
        <v>49897</v>
      </c>
    </row>
    <row r="4507" spans="1:2">
      <c r="A4507" s="538" t="s">
        <v>4818</v>
      </c>
      <c r="B4507" s="550">
        <v>49898</v>
      </c>
    </row>
    <row r="4508" spans="1:2">
      <c r="A4508" s="538" t="s">
        <v>4819</v>
      </c>
      <c r="B4508" s="550">
        <v>49899</v>
      </c>
    </row>
    <row r="4509" spans="1:2">
      <c r="A4509" s="538" t="s">
        <v>4820</v>
      </c>
      <c r="B4509" s="550">
        <v>49900</v>
      </c>
    </row>
    <row r="4510" spans="1:2">
      <c r="A4510" s="538" t="s">
        <v>4821</v>
      </c>
      <c r="B4510" s="550">
        <v>49901</v>
      </c>
    </row>
    <row r="4511" spans="1:2">
      <c r="A4511" s="538" t="s">
        <v>4822</v>
      </c>
      <c r="B4511" s="550">
        <v>49902</v>
      </c>
    </row>
    <row r="4512" spans="1:2">
      <c r="A4512" s="538" t="s">
        <v>4823</v>
      </c>
      <c r="B4512" s="550">
        <v>49903</v>
      </c>
    </row>
    <row r="4513" spans="1:2">
      <c r="A4513" s="538" t="s">
        <v>4824</v>
      </c>
      <c r="B4513" s="550">
        <v>49904</v>
      </c>
    </row>
    <row r="4514" spans="1:2">
      <c r="A4514" s="538" t="s">
        <v>4825</v>
      </c>
      <c r="B4514" s="550">
        <v>49905</v>
      </c>
    </row>
    <row r="4515" spans="1:2">
      <c r="A4515" s="538" t="s">
        <v>4826</v>
      </c>
      <c r="B4515" s="550">
        <v>49906</v>
      </c>
    </row>
    <row r="4516" spans="1:2">
      <c r="A4516" s="538" t="s">
        <v>4827</v>
      </c>
      <c r="B4516" s="550">
        <v>49907</v>
      </c>
    </row>
    <row r="4517" spans="1:2">
      <c r="A4517" s="538" t="s">
        <v>4828</v>
      </c>
      <c r="B4517" s="550">
        <v>49908</v>
      </c>
    </row>
    <row r="4518" spans="1:2">
      <c r="A4518" s="538" t="s">
        <v>4829</v>
      </c>
      <c r="B4518" s="550">
        <v>49909</v>
      </c>
    </row>
    <row r="4519" spans="1:2">
      <c r="A4519" s="538" t="s">
        <v>4830</v>
      </c>
      <c r="B4519" s="550">
        <v>49910</v>
      </c>
    </row>
    <row r="4520" spans="1:2">
      <c r="A4520" s="538" t="s">
        <v>4831</v>
      </c>
      <c r="B4520" s="550">
        <v>49911</v>
      </c>
    </row>
    <row r="4521" spans="1:2">
      <c r="A4521" s="538" t="s">
        <v>4832</v>
      </c>
      <c r="B4521" s="550">
        <v>49912</v>
      </c>
    </row>
    <row r="4522" spans="1:2">
      <c r="A4522" s="538" t="s">
        <v>4833</v>
      </c>
      <c r="B4522" s="550">
        <v>49913</v>
      </c>
    </row>
    <row r="4523" spans="1:2">
      <c r="A4523" s="538" t="s">
        <v>4834</v>
      </c>
      <c r="B4523" s="550">
        <v>49914</v>
      </c>
    </row>
    <row r="4524" spans="1:2">
      <c r="A4524" s="538" t="s">
        <v>4835</v>
      </c>
      <c r="B4524" s="550">
        <v>49915</v>
      </c>
    </row>
    <row r="4525" spans="1:2">
      <c r="A4525" s="538" t="s">
        <v>4836</v>
      </c>
      <c r="B4525" s="550">
        <v>49916</v>
      </c>
    </row>
    <row r="4526" spans="1:2">
      <c r="A4526" s="538" t="s">
        <v>4837</v>
      </c>
      <c r="B4526" s="550">
        <v>49917</v>
      </c>
    </row>
    <row r="4527" spans="1:2">
      <c r="A4527" s="538" t="s">
        <v>4838</v>
      </c>
      <c r="B4527" s="550">
        <v>49918</v>
      </c>
    </row>
    <row r="4528" spans="1:2">
      <c r="A4528" s="538" t="s">
        <v>4839</v>
      </c>
      <c r="B4528" s="550">
        <v>49919</v>
      </c>
    </row>
    <row r="4529" spans="1:2">
      <c r="A4529" s="538" t="s">
        <v>4840</v>
      </c>
      <c r="B4529" s="550">
        <v>49920</v>
      </c>
    </row>
    <row r="4530" spans="1:2">
      <c r="A4530" s="538" t="s">
        <v>4841</v>
      </c>
      <c r="B4530" s="550">
        <v>49921</v>
      </c>
    </row>
    <row r="4531" spans="1:2">
      <c r="A4531" s="538" t="s">
        <v>4842</v>
      </c>
      <c r="B4531" s="550">
        <v>49922</v>
      </c>
    </row>
    <row r="4532" spans="1:2">
      <c r="A4532" s="538" t="s">
        <v>4843</v>
      </c>
      <c r="B4532" s="550">
        <v>49923</v>
      </c>
    </row>
    <row r="4533" spans="1:2">
      <c r="A4533" s="538" t="s">
        <v>4844</v>
      </c>
      <c r="B4533" s="550">
        <v>49924</v>
      </c>
    </row>
    <row r="4534" spans="1:2">
      <c r="A4534" s="538" t="s">
        <v>4845</v>
      </c>
      <c r="B4534" s="550">
        <v>49925</v>
      </c>
    </row>
    <row r="4535" spans="1:2">
      <c r="A4535" s="538" t="s">
        <v>4846</v>
      </c>
      <c r="B4535" s="550">
        <v>49926</v>
      </c>
    </row>
    <row r="4536" spans="1:2">
      <c r="A4536" s="538" t="s">
        <v>4847</v>
      </c>
      <c r="B4536" s="550">
        <v>49927</v>
      </c>
    </row>
    <row r="4537" spans="1:2">
      <c r="A4537" s="538" t="s">
        <v>4848</v>
      </c>
      <c r="B4537" s="550">
        <v>49928</v>
      </c>
    </row>
    <row r="4538" spans="1:2">
      <c r="A4538" s="538" t="s">
        <v>4849</v>
      </c>
      <c r="B4538" s="550">
        <v>49929</v>
      </c>
    </row>
    <row r="4539" spans="1:2">
      <c r="A4539" s="538" t="s">
        <v>4850</v>
      </c>
      <c r="B4539" s="550">
        <v>49930</v>
      </c>
    </row>
    <row r="4540" spans="1:2">
      <c r="A4540" s="538" t="s">
        <v>4851</v>
      </c>
      <c r="B4540" s="550">
        <v>49931</v>
      </c>
    </row>
    <row r="4541" spans="1:2">
      <c r="A4541" s="538" t="s">
        <v>4852</v>
      </c>
      <c r="B4541" s="550">
        <v>49932</v>
      </c>
    </row>
    <row r="4542" spans="1:2">
      <c r="A4542" s="538" t="s">
        <v>4853</v>
      </c>
      <c r="B4542" s="550">
        <v>49933</v>
      </c>
    </row>
    <row r="4543" spans="1:2">
      <c r="A4543" s="538" t="s">
        <v>4854</v>
      </c>
      <c r="B4543" s="550">
        <v>49934</v>
      </c>
    </row>
    <row r="4544" spans="1:2">
      <c r="A4544" s="538" t="s">
        <v>4855</v>
      </c>
      <c r="B4544" s="550">
        <v>49935</v>
      </c>
    </row>
    <row r="4545" spans="1:2">
      <c r="A4545" s="538" t="s">
        <v>4856</v>
      </c>
      <c r="B4545" s="550">
        <v>49936</v>
      </c>
    </row>
    <row r="4546" spans="1:2">
      <c r="A4546" s="538" t="s">
        <v>4857</v>
      </c>
      <c r="B4546" s="550">
        <v>49937</v>
      </c>
    </row>
    <row r="4547" spans="1:2">
      <c r="A4547" s="538" t="s">
        <v>4858</v>
      </c>
      <c r="B4547" s="550">
        <v>49938</v>
      </c>
    </row>
    <row r="4548" spans="1:2">
      <c r="A4548" s="538" t="s">
        <v>4859</v>
      </c>
      <c r="B4548" s="550">
        <v>49939</v>
      </c>
    </row>
    <row r="4549" spans="1:2">
      <c r="A4549" s="538" t="s">
        <v>4860</v>
      </c>
      <c r="B4549" s="550">
        <v>49940</v>
      </c>
    </row>
    <row r="4550" spans="1:2">
      <c r="A4550" s="538" t="s">
        <v>4861</v>
      </c>
      <c r="B4550" s="550">
        <v>49941</v>
      </c>
    </row>
    <row r="4551" spans="1:2">
      <c r="A4551" s="538" t="s">
        <v>4862</v>
      </c>
      <c r="B4551" s="550">
        <v>49942</v>
      </c>
    </row>
    <row r="4552" spans="1:2">
      <c r="A4552" s="538" t="s">
        <v>4863</v>
      </c>
      <c r="B4552" s="550">
        <v>49943</v>
      </c>
    </row>
    <row r="4553" spans="1:2">
      <c r="A4553" s="538" t="s">
        <v>4864</v>
      </c>
      <c r="B4553" s="550">
        <v>49944</v>
      </c>
    </row>
    <row r="4554" spans="1:2">
      <c r="A4554" s="538" t="s">
        <v>4865</v>
      </c>
      <c r="B4554" s="550">
        <v>49945</v>
      </c>
    </row>
    <row r="4555" spans="1:2">
      <c r="A4555" s="538" t="s">
        <v>4866</v>
      </c>
      <c r="B4555" s="550">
        <v>49946</v>
      </c>
    </row>
    <row r="4556" spans="1:2">
      <c r="A4556" s="538" t="s">
        <v>4867</v>
      </c>
      <c r="B4556" s="550">
        <v>49947</v>
      </c>
    </row>
    <row r="4557" spans="1:2">
      <c r="A4557" s="538" t="s">
        <v>4868</v>
      </c>
      <c r="B4557" s="550">
        <v>49948</v>
      </c>
    </row>
    <row r="4558" spans="1:2">
      <c r="A4558" s="538" t="s">
        <v>4869</v>
      </c>
      <c r="B4558" s="550">
        <v>49949</v>
      </c>
    </row>
    <row r="4559" spans="1:2">
      <c r="A4559" s="538" t="s">
        <v>4870</v>
      </c>
      <c r="B4559" s="550">
        <v>49950</v>
      </c>
    </row>
    <row r="4560" spans="1:2">
      <c r="A4560" s="538" t="s">
        <v>4871</v>
      </c>
      <c r="B4560" s="550">
        <v>49951</v>
      </c>
    </row>
    <row r="4561" spans="1:2">
      <c r="A4561" s="538" t="s">
        <v>4872</v>
      </c>
      <c r="B4561" s="550">
        <v>49952</v>
      </c>
    </row>
    <row r="4562" spans="1:2">
      <c r="A4562" s="538" t="s">
        <v>4873</v>
      </c>
      <c r="B4562" s="550">
        <v>49953</v>
      </c>
    </row>
    <row r="4563" spans="1:2">
      <c r="A4563" s="538" t="s">
        <v>4874</v>
      </c>
      <c r="B4563" s="550">
        <v>49954</v>
      </c>
    </row>
    <row r="4564" spans="1:2">
      <c r="A4564" s="538" t="s">
        <v>4875</v>
      </c>
      <c r="B4564" s="550">
        <v>49955</v>
      </c>
    </row>
    <row r="4565" spans="1:2">
      <c r="A4565" s="538" t="s">
        <v>4876</v>
      </c>
      <c r="B4565" s="550">
        <v>49956</v>
      </c>
    </row>
    <row r="4566" spans="1:2">
      <c r="A4566" s="538" t="s">
        <v>4877</v>
      </c>
      <c r="B4566" s="550">
        <v>49957</v>
      </c>
    </row>
    <row r="4567" spans="1:2">
      <c r="A4567" s="538" t="s">
        <v>4878</v>
      </c>
      <c r="B4567" s="550">
        <v>49958</v>
      </c>
    </row>
    <row r="4568" spans="1:2">
      <c r="A4568" s="538" t="s">
        <v>4879</v>
      </c>
      <c r="B4568" s="550">
        <v>49959</v>
      </c>
    </row>
    <row r="4569" spans="1:2">
      <c r="A4569" s="538" t="s">
        <v>4880</v>
      </c>
      <c r="B4569" s="550">
        <v>49960</v>
      </c>
    </row>
    <row r="4570" spans="1:2">
      <c r="A4570" s="538" t="s">
        <v>4881</v>
      </c>
      <c r="B4570" s="550">
        <v>49961</v>
      </c>
    </row>
    <row r="4571" spans="1:2">
      <c r="A4571" s="538" t="s">
        <v>4882</v>
      </c>
      <c r="B4571" s="550">
        <v>49962</v>
      </c>
    </row>
    <row r="4572" spans="1:2">
      <c r="A4572" s="538" t="s">
        <v>4883</v>
      </c>
      <c r="B4572" s="550">
        <v>49963</v>
      </c>
    </row>
    <row r="4573" spans="1:2">
      <c r="A4573" s="538" t="s">
        <v>4884</v>
      </c>
      <c r="B4573" s="550">
        <v>49964</v>
      </c>
    </row>
    <row r="4574" spans="1:2">
      <c r="A4574" s="538" t="s">
        <v>4885</v>
      </c>
      <c r="B4574" s="550">
        <v>49965</v>
      </c>
    </row>
    <row r="4575" spans="1:2">
      <c r="A4575" s="538" t="s">
        <v>4886</v>
      </c>
      <c r="B4575" s="550">
        <v>49966</v>
      </c>
    </row>
    <row r="4576" spans="1:2">
      <c r="A4576" s="538" t="s">
        <v>4887</v>
      </c>
      <c r="B4576" s="550">
        <v>49967</v>
      </c>
    </row>
    <row r="4577" spans="1:2">
      <c r="A4577" s="538" t="s">
        <v>4888</v>
      </c>
      <c r="B4577" s="550">
        <v>49968</v>
      </c>
    </row>
    <row r="4578" spans="1:2">
      <c r="A4578" s="538" t="s">
        <v>4889</v>
      </c>
      <c r="B4578" s="550">
        <v>49969</v>
      </c>
    </row>
    <row r="4579" spans="1:2">
      <c r="A4579" s="538" t="s">
        <v>4890</v>
      </c>
      <c r="B4579" s="550">
        <v>49970</v>
      </c>
    </row>
    <row r="4580" spans="1:2">
      <c r="A4580" s="538" t="s">
        <v>4891</v>
      </c>
      <c r="B4580" s="550">
        <v>49971</v>
      </c>
    </row>
    <row r="4581" spans="1:2">
      <c r="A4581" s="538" t="s">
        <v>4892</v>
      </c>
      <c r="B4581" s="550">
        <v>49972</v>
      </c>
    </row>
    <row r="4582" spans="1:2">
      <c r="A4582" s="538" t="s">
        <v>4893</v>
      </c>
      <c r="B4582" s="550">
        <v>49973</v>
      </c>
    </row>
    <row r="4583" spans="1:2">
      <c r="A4583" s="538" t="s">
        <v>4894</v>
      </c>
      <c r="B4583" s="550">
        <v>49974</v>
      </c>
    </row>
    <row r="4584" spans="1:2">
      <c r="A4584" s="538" t="s">
        <v>4895</v>
      </c>
      <c r="B4584" s="550">
        <v>49975</v>
      </c>
    </row>
    <row r="4585" spans="1:2">
      <c r="A4585" s="538" t="s">
        <v>4896</v>
      </c>
      <c r="B4585" s="550">
        <v>49976</v>
      </c>
    </row>
    <row r="4586" spans="1:2">
      <c r="A4586" s="538" t="s">
        <v>4897</v>
      </c>
      <c r="B4586" s="550">
        <v>49977</v>
      </c>
    </row>
    <row r="4587" spans="1:2">
      <c r="A4587" s="538" t="s">
        <v>4898</v>
      </c>
      <c r="B4587" s="550">
        <v>49978</v>
      </c>
    </row>
    <row r="4588" spans="1:2">
      <c r="A4588" s="538" t="s">
        <v>4899</v>
      </c>
      <c r="B4588" s="550">
        <v>49979</v>
      </c>
    </row>
    <row r="4589" spans="1:2">
      <c r="A4589" s="538" t="s">
        <v>4900</v>
      </c>
      <c r="B4589" s="550">
        <v>49980</v>
      </c>
    </row>
    <row r="4590" spans="1:2">
      <c r="A4590" s="538" t="s">
        <v>4901</v>
      </c>
      <c r="B4590" s="550">
        <v>49981</v>
      </c>
    </row>
    <row r="4591" spans="1:2">
      <c r="A4591" s="538" t="s">
        <v>4902</v>
      </c>
      <c r="B4591" s="550">
        <v>49982</v>
      </c>
    </row>
    <row r="4592" spans="1:2">
      <c r="A4592" s="538" t="s">
        <v>4903</v>
      </c>
      <c r="B4592" s="550">
        <v>49983</v>
      </c>
    </row>
    <row r="4593" spans="1:2">
      <c r="A4593" s="538" t="s">
        <v>4904</v>
      </c>
      <c r="B4593" s="550">
        <v>49984</v>
      </c>
    </row>
    <row r="4594" spans="1:2">
      <c r="A4594" s="538" t="s">
        <v>4905</v>
      </c>
      <c r="B4594" s="550">
        <v>49985</v>
      </c>
    </row>
    <row r="4595" spans="1:2">
      <c r="A4595" s="538" t="s">
        <v>4906</v>
      </c>
      <c r="B4595" s="550">
        <v>49986</v>
      </c>
    </row>
    <row r="4596" spans="1:2">
      <c r="A4596" s="538" t="s">
        <v>4907</v>
      </c>
      <c r="B4596" s="550">
        <v>49987</v>
      </c>
    </row>
    <row r="4597" spans="1:2">
      <c r="A4597" s="538" t="s">
        <v>4908</v>
      </c>
      <c r="B4597" s="550">
        <v>49988</v>
      </c>
    </row>
    <row r="4598" spans="1:2">
      <c r="A4598" s="538" t="s">
        <v>4909</v>
      </c>
      <c r="B4598" s="550">
        <v>49989</v>
      </c>
    </row>
    <row r="4599" spans="1:2">
      <c r="A4599" s="538" t="s">
        <v>4910</v>
      </c>
      <c r="B4599" s="550">
        <v>49990</v>
      </c>
    </row>
    <row r="4600" spans="1:2">
      <c r="A4600" s="538" t="s">
        <v>4911</v>
      </c>
      <c r="B4600" s="550">
        <v>49991</v>
      </c>
    </row>
    <row r="4601" spans="1:2">
      <c r="A4601" s="538" t="s">
        <v>4912</v>
      </c>
      <c r="B4601" s="550">
        <v>49992</v>
      </c>
    </row>
    <row r="4602" spans="1:2">
      <c r="A4602" s="538" t="s">
        <v>4913</v>
      </c>
      <c r="B4602" s="550">
        <v>49993</v>
      </c>
    </row>
    <row r="4603" spans="1:2">
      <c r="A4603" s="538" t="s">
        <v>4914</v>
      </c>
      <c r="B4603" s="550">
        <v>49994</v>
      </c>
    </row>
    <row r="4604" spans="1:2">
      <c r="A4604" s="538" t="s">
        <v>4915</v>
      </c>
      <c r="B4604" s="550">
        <v>49995</v>
      </c>
    </row>
    <row r="4605" spans="1:2">
      <c r="A4605" s="538" t="s">
        <v>4916</v>
      </c>
      <c r="B4605" s="550">
        <v>49996</v>
      </c>
    </row>
    <row r="4606" spans="1:2">
      <c r="A4606" s="538" t="s">
        <v>4917</v>
      </c>
      <c r="B4606" s="550">
        <v>49997</v>
      </c>
    </row>
    <row r="4607" spans="1:2">
      <c r="A4607" s="538" t="s">
        <v>4918</v>
      </c>
      <c r="B4607" s="550">
        <v>49998</v>
      </c>
    </row>
    <row r="4608" spans="1:2">
      <c r="A4608" s="538" t="s">
        <v>4919</v>
      </c>
      <c r="B4608" s="550">
        <v>49999</v>
      </c>
    </row>
    <row r="4609" spans="1:2">
      <c r="A4609" s="538" t="s">
        <v>4920</v>
      </c>
      <c r="B4609" s="550">
        <v>50000</v>
      </c>
    </row>
    <row r="4610" spans="1:2">
      <c r="A4610" s="538" t="s">
        <v>4921</v>
      </c>
      <c r="B4610" s="550">
        <v>50001</v>
      </c>
    </row>
    <row r="4611" spans="1:2">
      <c r="A4611" s="538" t="s">
        <v>4922</v>
      </c>
      <c r="B4611" s="550">
        <v>50002</v>
      </c>
    </row>
    <row r="4612" spans="1:2">
      <c r="A4612" s="538" t="s">
        <v>4923</v>
      </c>
      <c r="B4612" s="550">
        <v>50003</v>
      </c>
    </row>
    <row r="4613" spans="1:2">
      <c r="A4613" s="538" t="s">
        <v>4924</v>
      </c>
      <c r="B4613" s="550">
        <v>50004</v>
      </c>
    </row>
    <row r="4614" spans="1:2">
      <c r="A4614" s="538" t="s">
        <v>4925</v>
      </c>
      <c r="B4614" s="550">
        <v>50005</v>
      </c>
    </row>
    <row r="4615" spans="1:2">
      <c r="A4615" s="538" t="s">
        <v>4926</v>
      </c>
      <c r="B4615" s="550">
        <v>50006</v>
      </c>
    </row>
    <row r="4616" spans="1:2">
      <c r="A4616" s="538" t="s">
        <v>4927</v>
      </c>
      <c r="B4616" s="550">
        <v>50007</v>
      </c>
    </row>
    <row r="4617" spans="1:2">
      <c r="A4617" s="538" t="s">
        <v>4928</v>
      </c>
      <c r="B4617" s="550">
        <v>50008</v>
      </c>
    </row>
    <row r="4618" spans="1:2">
      <c r="A4618" s="538" t="s">
        <v>4929</v>
      </c>
      <c r="B4618" s="550">
        <v>50009</v>
      </c>
    </row>
    <row r="4619" spans="1:2">
      <c r="A4619" s="538" t="s">
        <v>4930</v>
      </c>
      <c r="B4619" s="550">
        <v>50010</v>
      </c>
    </row>
    <row r="4620" spans="1:2">
      <c r="A4620" s="538" t="s">
        <v>4931</v>
      </c>
      <c r="B4620" s="550">
        <v>50011</v>
      </c>
    </row>
    <row r="4621" spans="1:2">
      <c r="A4621" s="538" t="s">
        <v>4932</v>
      </c>
      <c r="B4621" s="550">
        <v>50012</v>
      </c>
    </row>
    <row r="4622" spans="1:2">
      <c r="A4622" s="538" t="s">
        <v>4933</v>
      </c>
      <c r="B4622" s="550">
        <v>50013</v>
      </c>
    </row>
    <row r="4623" spans="1:2">
      <c r="A4623" s="538" t="s">
        <v>4934</v>
      </c>
      <c r="B4623" s="550">
        <v>50014</v>
      </c>
    </row>
    <row r="4624" spans="1:2">
      <c r="A4624" s="538" t="s">
        <v>4935</v>
      </c>
      <c r="B4624" s="550">
        <v>50015</v>
      </c>
    </row>
    <row r="4625" spans="1:2">
      <c r="A4625" s="538" t="s">
        <v>4936</v>
      </c>
      <c r="B4625" s="550">
        <v>50016</v>
      </c>
    </row>
    <row r="4626" spans="1:2">
      <c r="A4626" s="538" t="s">
        <v>4937</v>
      </c>
      <c r="B4626" s="550">
        <v>50017</v>
      </c>
    </row>
    <row r="4627" spans="1:2">
      <c r="A4627" s="538" t="s">
        <v>4938</v>
      </c>
      <c r="B4627" s="550">
        <v>50018</v>
      </c>
    </row>
    <row r="4628" spans="1:2">
      <c r="A4628" s="538" t="s">
        <v>4939</v>
      </c>
      <c r="B4628" s="550">
        <v>50019</v>
      </c>
    </row>
    <row r="4629" spans="1:2">
      <c r="A4629" s="538" t="s">
        <v>4940</v>
      </c>
      <c r="B4629" s="550">
        <v>50020</v>
      </c>
    </row>
    <row r="4630" spans="1:2">
      <c r="A4630" s="538" t="s">
        <v>4941</v>
      </c>
      <c r="B4630" s="550">
        <v>50021</v>
      </c>
    </row>
    <row r="4631" spans="1:2">
      <c r="A4631" s="538" t="s">
        <v>4942</v>
      </c>
      <c r="B4631" s="550">
        <v>50022</v>
      </c>
    </row>
    <row r="4632" spans="1:2">
      <c r="A4632" s="538" t="s">
        <v>4943</v>
      </c>
      <c r="B4632" s="550">
        <v>50023</v>
      </c>
    </row>
    <row r="4633" spans="1:2">
      <c r="A4633" s="538" t="s">
        <v>4944</v>
      </c>
      <c r="B4633" s="550">
        <v>50024</v>
      </c>
    </row>
    <row r="4634" spans="1:2">
      <c r="A4634" s="538" t="s">
        <v>4945</v>
      </c>
      <c r="B4634" s="550">
        <v>50025</v>
      </c>
    </row>
    <row r="4635" spans="1:2">
      <c r="A4635" s="538" t="s">
        <v>4946</v>
      </c>
      <c r="B4635" s="550">
        <v>50026</v>
      </c>
    </row>
    <row r="4636" spans="1:2">
      <c r="A4636" s="538" t="s">
        <v>4947</v>
      </c>
      <c r="B4636" s="550">
        <v>50027</v>
      </c>
    </row>
    <row r="4637" spans="1:2">
      <c r="A4637" s="538" t="s">
        <v>4948</v>
      </c>
      <c r="B4637" s="550">
        <v>50028</v>
      </c>
    </row>
    <row r="4638" spans="1:2">
      <c r="A4638" s="538" t="s">
        <v>4949</v>
      </c>
      <c r="B4638" s="550">
        <v>50029</v>
      </c>
    </row>
    <row r="4639" spans="1:2">
      <c r="A4639" s="538" t="s">
        <v>4950</v>
      </c>
      <c r="B4639" s="550">
        <v>50030</v>
      </c>
    </row>
    <row r="4640" spans="1:2">
      <c r="A4640" s="538" t="s">
        <v>4951</v>
      </c>
      <c r="B4640" s="550">
        <v>50031</v>
      </c>
    </row>
    <row r="4641" spans="1:2">
      <c r="A4641" s="538" t="s">
        <v>4952</v>
      </c>
      <c r="B4641" s="550">
        <v>50032</v>
      </c>
    </row>
    <row r="4642" spans="1:2">
      <c r="A4642" s="538" t="s">
        <v>4953</v>
      </c>
      <c r="B4642" s="550">
        <v>50033</v>
      </c>
    </row>
    <row r="4643" spans="1:2">
      <c r="A4643" s="538" t="s">
        <v>4954</v>
      </c>
      <c r="B4643" s="550">
        <v>50034</v>
      </c>
    </row>
    <row r="4644" spans="1:2">
      <c r="A4644" s="538" t="s">
        <v>4955</v>
      </c>
      <c r="B4644" s="550">
        <v>50035</v>
      </c>
    </row>
    <row r="4645" spans="1:2">
      <c r="A4645" s="538" t="s">
        <v>4956</v>
      </c>
      <c r="B4645" s="550">
        <v>50036</v>
      </c>
    </row>
    <row r="4646" spans="1:2">
      <c r="A4646" s="538" t="s">
        <v>4957</v>
      </c>
      <c r="B4646" s="550">
        <v>50037</v>
      </c>
    </row>
    <row r="4647" spans="1:2">
      <c r="A4647" s="538" t="s">
        <v>4958</v>
      </c>
      <c r="B4647" s="550">
        <v>50038</v>
      </c>
    </row>
    <row r="4648" spans="1:2">
      <c r="A4648" s="538" t="s">
        <v>4959</v>
      </c>
      <c r="B4648" s="550">
        <v>50039</v>
      </c>
    </row>
    <row r="4649" spans="1:2">
      <c r="A4649" s="538" t="s">
        <v>4960</v>
      </c>
      <c r="B4649" s="550">
        <v>50040</v>
      </c>
    </row>
    <row r="4650" spans="1:2">
      <c r="A4650" s="538" t="s">
        <v>4961</v>
      </c>
      <c r="B4650" s="550">
        <v>50041</v>
      </c>
    </row>
    <row r="4651" spans="1:2">
      <c r="A4651" s="538" t="s">
        <v>4962</v>
      </c>
      <c r="B4651" s="550">
        <v>50042</v>
      </c>
    </row>
    <row r="4652" spans="1:2">
      <c r="A4652" s="538" t="s">
        <v>4963</v>
      </c>
      <c r="B4652" s="550">
        <v>50043</v>
      </c>
    </row>
    <row r="4653" spans="1:2">
      <c r="A4653" s="538" t="s">
        <v>4964</v>
      </c>
      <c r="B4653" s="550">
        <v>50044</v>
      </c>
    </row>
    <row r="4654" spans="1:2">
      <c r="A4654" s="538" t="s">
        <v>4965</v>
      </c>
      <c r="B4654" s="550">
        <v>50045</v>
      </c>
    </row>
    <row r="4655" spans="1:2">
      <c r="A4655" s="538" t="s">
        <v>4966</v>
      </c>
      <c r="B4655" s="550">
        <v>50046</v>
      </c>
    </row>
    <row r="4656" spans="1:2">
      <c r="A4656" s="538" t="s">
        <v>4967</v>
      </c>
      <c r="B4656" s="550">
        <v>50047</v>
      </c>
    </row>
    <row r="4657" spans="1:2">
      <c r="A4657" s="538" t="s">
        <v>4968</v>
      </c>
      <c r="B4657" s="550">
        <v>50048</v>
      </c>
    </row>
    <row r="4658" spans="1:2">
      <c r="A4658" s="538" t="s">
        <v>4969</v>
      </c>
      <c r="B4658" s="550">
        <v>50049</v>
      </c>
    </row>
    <row r="4659" spans="1:2">
      <c r="A4659" s="538" t="s">
        <v>4970</v>
      </c>
      <c r="B4659" s="550">
        <v>50050</v>
      </c>
    </row>
    <row r="4660" spans="1:2">
      <c r="A4660" s="538" t="s">
        <v>4971</v>
      </c>
      <c r="B4660" s="550">
        <v>50051</v>
      </c>
    </row>
    <row r="4661" spans="1:2">
      <c r="A4661" s="538" t="s">
        <v>4972</v>
      </c>
      <c r="B4661" s="550">
        <v>50052</v>
      </c>
    </row>
    <row r="4662" spans="1:2">
      <c r="A4662" s="538" t="s">
        <v>4973</v>
      </c>
      <c r="B4662" s="550">
        <v>50053</v>
      </c>
    </row>
    <row r="4663" spans="1:2">
      <c r="A4663" s="538" t="s">
        <v>4974</v>
      </c>
      <c r="B4663" s="550">
        <v>50054</v>
      </c>
    </row>
    <row r="4664" spans="1:2">
      <c r="A4664" s="538" t="s">
        <v>4975</v>
      </c>
      <c r="B4664" s="550">
        <v>50055</v>
      </c>
    </row>
    <row r="4665" spans="1:2">
      <c r="A4665" s="538" t="s">
        <v>4976</v>
      </c>
      <c r="B4665" s="550">
        <v>50056</v>
      </c>
    </row>
    <row r="4666" spans="1:2">
      <c r="A4666" s="538" t="s">
        <v>4977</v>
      </c>
      <c r="B4666" s="550">
        <v>50057</v>
      </c>
    </row>
    <row r="4667" spans="1:2">
      <c r="A4667" s="538" t="s">
        <v>4978</v>
      </c>
      <c r="B4667" s="550">
        <v>50058</v>
      </c>
    </row>
    <row r="4668" spans="1:2">
      <c r="A4668" s="538" t="s">
        <v>4979</v>
      </c>
      <c r="B4668" s="550">
        <v>50059</v>
      </c>
    </row>
    <row r="4669" spans="1:2">
      <c r="A4669" s="538" t="s">
        <v>4980</v>
      </c>
      <c r="B4669" s="550">
        <v>50060</v>
      </c>
    </row>
    <row r="4670" spans="1:2">
      <c r="A4670" s="538" t="s">
        <v>4981</v>
      </c>
      <c r="B4670" s="550">
        <v>50061</v>
      </c>
    </row>
    <row r="4671" spans="1:2">
      <c r="A4671" s="538" t="s">
        <v>4982</v>
      </c>
      <c r="B4671" s="550">
        <v>50062</v>
      </c>
    </row>
    <row r="4672" spans="1:2">
      <c r="A4672" s="538" t="s">
        <v>4983</v>
      </c>
      <c r="B4672" s="550">
        <v>50063</v>
      </c>
    </row>
    <row r="4673" spans="1:2">
      <c r="A4673" s="538" t="s">
        <v>4984</v>
      </c>
      <c r="B4673" s="550">
        <v>50064</v>
      </c>
    </row>
    <row r="4674" spans="1:2">
      <c r="A4674" s="538" t="s">
        <v>4985</v>
      </c>
      <c r="B4674" s="550">
        <v>50065</v>
      </c>
    </row>
    <row r="4675" spans="1:2">
      <c r="A4675" s="538" t="s">
        <v>4986</v>
      </c>
      <c r="B4675" s="550">
        <v>50066</v>
      </c>
    </row>
    <row r="4676" spans="1:2">
      <c r="A4676" s="538" t="s">
        <v>4987</v>
      </c>
      <c r="B4676" s="550">
        <v>50067</v>
      </c>
    </row>
    <row r="4677" spans="1:2">
      <c r="A4677" s="538" t="s">
        <v>4988</v>
      </c>
      <c r="B4677" s="550">
        <v>50068</v>
      </c>
    </row>
    <row r="4678" spans="1:2">
      <c r="A4678" s="538" t="s">
        <v>4989</v>
      </c>
      <c r="B4678" s="550">
        <v>50069</v>
      </c>
    </row>
    <row r="4679" spans="1:2">
      <c r="A4679" s="538" t="s">
        <v>4990</v>
      </c>
      <c r="B4679" s="550">
        <v>50070</v>
      </c>
    </row>
    <row r="4680" spans="1:2">
      <c r="A4680" s="538" t="s">
        <v>4991</v>
      </c>
      <c r="B4680" s="550">
        <v>50071</v>
      </c>
    </row>
    <row r="4681" spans="1:2">
      <c r="A4681" s="538" t="s">
        <v>4992</v>
      </c>
      <c r="B4681" s="550">
        <v>50072</v>
      </c>
    </row>
    <row r="4682" spans="1:2">
      <c r="A4682" s="538" t="s">
        <v>4993</v>
      </c>
      <c r="B4682" s="550">
        <v>50073</v>
      </c>
    </row>
    <row r="4683" spans="1:2">
      <c r="A4683" s="538" t="s">
        <v>4994</v>
      </c>
      <c r="B4683" s="550">
        <v>50074</v>
      </c>
    </row>
    <row r="4684" spans="1:2">
      <c r="A4684" s="538" t="s">
        <v>4995</v>
      </c>
      <c r="B4684" s="550">
        <v>50075</v>
      </c>
    </row>
    <row r="4685" spans="1:2">
      <c r="A4685" s="538" t="s">
        <v>4996</v>
      </c>
      <c r="B4685" s="550">
        <v>50076</v>
      </c>
    </row>
    <row r="4686" spans="1:2">
      <c r="A4686" s="538" t="s">
        <v>4997</v>
      </c>
      <c r="B4686" s="550">
        <v>50077</v>
      </c>
    </row>
    <row r="4687" spans="1:2">
      <c r="A4687" s="538" t="s">
        <v>4998</v>
      </c>
      <c r="B4687" s="550">
        <v>50078</v>
      </c>
    </row>
    <row r="4688" spans="1:2">
      <c r="A4688" s="538" t="s">
        <v>4999</v>
      </c>
      <c r="B4688" s="550">
        <v>50079</v>
      </c>
    </row>
    <row r="4689" spans="1:2">
      <c r="A4689" s="538" t="s">
        <v>5000</v>
      </c>
      <c r="B4689" s="550">
        <v>50080</v>
      </c>
    </row>
    <row r="4690" spans="1:2">
      <c r="A4690" s="538" t="s">
        <v>5001</v>
      </c>
      <c r="B4690" s="550">
        <v>50081</v>
      </c>
    </row>
    <row r="4691" spans="1:2">
      <c r="A4691" s="538" t="s">
        <v>5002</v>
      </c>
      <c r="B4691" s="550">
        <v>50082</v>
      </c>
    </row>
    <row r="4692" spans="1:2">
      <c r="A4692" s="538" t="s">
        <v>5003</v>
      </c>
      <c r="B4692" s="550">
        <v>50083</v>
      </c>
    </row>
    <row r="4693" spans="1:2">
      <c r="A4693" s="538" t="s">
        <v>5004</v>
      </c>
      <c r="B4693" s="550">
        <v>50084</v>
      </c>
    </row>
    <row r="4694" spans="1:2">
      <c r="A4694" s="538" t="s">
        <v>5005</v>
      </c>
      <c r="B4694" s="550">
        <v>50085</v>
      </c>
    </row>
    <row r="4695" spans="1:2">
      <c r="A4695" s="538" t="s">
        <v>5006</v>
      </c>
      <c r="B4695" s="550">
        <v>50086</v>
      </c>
    </row>
    <row r="4696" spans="1:2">
      <c r="A4696" s="538" t="s">
        <v>5007</v>
      </c>
      <c r="B4696" s="550">
        <v>50087</v>
      </c>
    </row>
    <row r="4697" spans="1:2">
      <c r="A4697" s="538" t="s">
        <v>5008</v>
      </c>
      <c r="B4697" s="550">
        <v>50088</v>
      </c>
    </row>
    <row r="4698" spans="1:2">
      <c r="A4698" s="538" t="s">
        <v>5009</v>
      </c>
      <c r="B4698" s="550">
        <v>50089</v>
      </c>
    </row>
    <row r="4699" spans="1:2">
      <c r="A4699" s="538" t="s">
        <v>5010</v>
      </c>
      <c r="B4699" s="550">
        <v>50090</v>
      </c>
    </row>
    <row r="4700" spans="1:2">
      <c r="A4700" s="538" t="s">
        <v>5011</v>
      </c>
      <c r="B4700" s="550">
        <v>50091</v>
      </c>
    </row>
    <row r="4701" spans="1:2">
      <c r="A4701" s="538" t="s">
        <v>5012</v>
      </c>
      <c r="B4701" s="550">
        <v>50092</v>
      </c>
    </row>
    <row r="4702" spans="1:2">
      <c r="A4702" s="538" t="s">
        <v>5013</v>
      </c>
      <c r="B4702" s="550">
        <v>50093</v>
      </c>
    </row>
    <row r="4703" spans="1:2">
      <c r="A4703" s="538" t="s">
        <v>5014</v>
      </c>
      <c r="B4703" s="550">
        <v>50094</v>
      </c>
    </row>
    <row r="4704" spans="1:2">
      <c r="A4704" s="538" t="s">
        <v>5015</v>
      </c>
      <c r="B4704" s="550">
        <v>50095</v>
      </c>
    </row>
    <row r="4705" spans="1:2">
      <c r="A4705" s="538" t="s">
        <v>5016</v>
      </c>
      <c r="B4705" s="550">
        <v>50096</v>
      </c>
    </row>
    <row r="4706" spans="1:2">
      <c r="A4706" s="538" t="s">
        <v>5017</v>
      </c>
      <c r="B4706" s="550">
        <v>50097</v>
      </c>
    </row>
    <row r="4707" spans="1:2">
      <c r="A4707" s="538" t="s">
        <v>5018</v>
      </c>
      <c r="B4707" s="550">
        <v>50098</v>
      </c>
    </row>
    <row r="4708" spans="1:2">
      <c r="A4708" s="538" t="s">
        <v>5019</v>
      </c>
      <c r="B4708" s="550">
        <v>50099</v>
      </c>
    </row>
    <row r="4709" spans="1:2">
      <c r="A4709" s="538" t="s">
        <v>5020</v>
      </c>
      <c r="B4709" s="550">
        <v>50100</v>
      </c>
    </row>
    <row r="4710" spans="1:2">
      <c r="A4710" s="538" t="s">
        <v>5021</v>
      </c>
      <c r="B4710" s="550">
        <v>50101</v>
      </c>
    </row>
    <row r="4711" spans="1:2">
      <c r="A4711" s="538" t="s">
        <v>5022</v>
      </c>
      <c r="B4711" s="550">
        <v>50102</v>
      </c>
    </row>
    <row r="4712" spans="1:2">
      <c r="A4712" s="538" t="s">
        <v>5023</v>
      </c>
      <c r="B4712" s="550">
        <v>50103</v>
      </c>
    </row>
    <row r="4713" spans="1:2">
      <c r="A4713" s="538" t="s">
        <v>5024</v>
      </c>
      <c r="B4713" s="550">
        <v>50104</v>
      </c>
    </row>
    <row r="4714" spans="1:2">
      <c r="A4714" s="538" t="s">
        <v>5025</v>
      </c>
      <c r="B4714" s="550">
        <v>50105</v>
      </c>
    </row>
    <row r="4715" spans="1:2">
      <c r="A4715" s="538" t="s">
        <v>5026</v>
      </c>
      <c r="B4715" s="550">
        <v>50106</v>
      </c>
    </row>
    <row r="4716" spans="1:2">
      <c r="A4716" s="538" t="s">
        <v>5027</v>
      </c>
      <c r="B4716" s="550">
        <v>50107</v>
      </c>
    </row>
    <row r="4717" spans="1:2">
      <c r="A4717" s="538" t="s">
        <v>5028</v>
      </c>
      <c r="B4717" s="550">
        <v>50108</v>
      </c>
    </row>
    <row r="4718" spans="1:2">
      <c r="A4718" s="538" t="s">
        <v>5029</v>
      </c>
      <c r="B4718" s="550">
        <v>50109</v>
      </c>
    </row>
    <row r="4719" spans="1:2">
      <c r="A4719" s="538" t="s">
        <v>5030</v>
      </c>
      <c r="B4719" s="550">
        <v>50110</v>
      </c>
    </row>
    <row r="4720" spans="1:2">
      <c r="A4720" s="538" t="s">
        <v>5031</v>
      </c>
      <c r="B4720" s="550">
        <v>50111</v>
      </c>
    </row>
    <row r="4721" spans="1:2">
      <c r="A4721" s="538" t="s">
        <v>5032</v>
      </c>
      <c r="B4721" s="550">
        <v>50112</v>
      </c>
    </row>
    <row r="4722" spans="1:2">
      <c r="A4722" s="538" t="s">
        <v>5033</v>
      </c>
      <c r="B4722" s="550">
        <v>50113</v>
      </c>
    </row>
    <row r="4723" spans="1:2">
      <c r="A4723" s="538" t="s">
        <v>5034</v>
      </c>
      <c r="B4723" s="550">
        <v>50114</v>
      </c>
    </row>
    <row r="4724" spans="1:2">
      <c r="A4724" s="538" t="s">
        <v>5035</v>
      </c>
      <c r="B4724" s="550">
        <v>50115</v>
      </c>
    </row>
    <row r="4725" spans="1:2">
      <c r="A4725" s="538" t="s">
        <v>5036</v>
      </c>
      <c r="B4725" s="550">
        <v>50116</v>
      </c>
    </row>
    <row r="4726" spans="1:2">
      <c r="A4726" s="538" t="s">
        <v>5037</v>
      </c>
      <c r="B4726" s="550">
        <v>50117</v>
      </c>
    </row>
    <row r="4727" spans="1:2">
      <c r="A4727" s="538" t="s">
        <v>5038</v>
      </c>
      <c r="B4727" s="550">
        <v>50118</v>
      </c>
    </row>
    <row r="4728" spans="1:2">
      <c r="A4728" s="538" t="s">
        <v>5039</v>
      </c>
      <c r="B4728" s="550">
        <v>50119</v>
      </c>
    </row>
    <row r="4729" spans="1:2">
      <c r="A4729" s="538" t="s">
        <v>5040</v>
      </c>
      <c r="B4729" s="550">
        <v>50120</v>
      </c>
    </row>
    <row r="4730" spans="1:2">
      <c r="A4730" s="538" t="s">
        <v>5041</v>
      </c>
      <c r="B4730" s="550">
        <v>50121</v>
      </c>
    </row>
    <row r="4731" spans="1:2">
      <c r="A4731" s="538" t="s">
        <v>5042</v>
      </c>
      <c r="B4731" s="550">
        <v>50122</v>
      </c>
    </row>
    <row r="4732" spans="1:2">
      <c r="A4732" s="538" t="s">
        <v>5043</v>
      </c>
      <c r="B4732" s="550">
        <v>50123</v>
      </c>
    </row>
    <row r="4733" spans="1:2">
      <c r="A4733" s="538" t="s">
        <v>5044</v>
      </c>
      <c r="B4733" s="550">
        <v>50124</v>
      </c>
    </row>
    <row r="4734" spans="1:2">
      <c r="A4734" s="538" t="s">
        <v>5045</v>
      </c>
      <c r="B4734" s="550">
        <v>50125</v>
      </c>
    </row>
    <row r="4735" spans="1:2">
      <c r="A4735" s="538" t="s">
        <v>5046</v>
      </c>
      <c r="B4735" s="550">
        <v>50126</v>
      </c>
    </row>
    <row r="4736" spans="1:2">
      <c r="A4736" s="538" t="s">
        <v>5047</v>
      </c>
      <c r="B4736" s="550">
        <v>50127</v>
      </c>
    </row>
    <row r="4737" spans="1:2">
      <c r="A4737" s="538" t="s">
        <v>5048</v>
      </c>
      <c r="B4737" s="550">
        <v>50128</v>
      </c>
    </row>
    <row r="4738" spans="1:2">
      <c r="A4738" s="538" t="s">
        <v>5049</v>
      </c>
      <c r="B4738" s="550">
        <v>50129</v>
      </c>
    </row>
    <row r="4739" spans="1:2">
      <c r="A4739" s="538" t="s">
        <v>5050</v>
      </c>
      <c r="B4739" s="550">
        <v>50130</v>
      </c>
    </row>
    <row r="4740" spans="1:2">
      <c r="A4740" s="538" t="s">
        <v>5051</v>
      </c>
      <c r="B4740" s="550">
        <v>50131</v>
      </c>
    </row>
    <row r="4741" spans="1:2">
      <c r="A4741" s="538" t="s">
        <v>5052</v>
      </c>
      <c r="B4741" s="550">
        <v>50132</v>
      </c>
    </row>
    <row r="4742" spans="1:2">
      <c r="A4742" s="538" t="s">
        <v>5053</v>
      </c>
      <c r="B4742" s="550">
        <v>50133</v>
      </c>
    </row>
    <row r="4743" spans="1:2">
      <c r="A4743" s="538" t="s">
        <v>5054</v>
      </c>
      <c r="B4743" s="550">
        <v>50134</v>
      </c>
    </row>
    <row r="4744" spans="1:2">
      <c r="A4744" s="538" t="s">
        <v>5055</v>
      </c>
      <c r="B4744" s="550">
        <v>50135</v>
      </c>
    </row>
    <row r="4745" spans="1:2">
      <c r="A4745" s="538" t="s">
        <v>5056</v>
      </c>
      <c r="B4745" s="550">
        <v>50136</v>
      </c>
    </row>
    <row r="4746" spans="1:2">
      <c r="A4746" s="538" t="s">
        <v>5057</v>
      </c>
      <c r="B4746" s="550">
        <v>50137</v>
      </c>
    </row>
    <row r="4747" spans="1:2">
      <c r="A4747" s="538" t="s">
        <v>5058</v>
      </c>
      <c r="B4747" s="550">
        <v>50138</v>
      </c>
    </row>
    <row r="4748" spans="1:2">
      <c r="A4748" s="538" t="s">
        <v>5059</v>
      </c>
      <c r="B4748" s="550">
        <v>50139</v>
      </c>
    </row>
    <row r="4749" spans="1:2">
      <c r="A4749" s="538" t="s">
        <v>5060</v>
      </c>
      <c r="B4749" s="550">
        <v>50140</v>
      </c>
    </row>
    <row r="4750" spans="1:2">
      <c r="A4750" s="538" t="s">
        <v>5061</v>
      </c>
      <c r="B4750" s="550">
        <v>50141</v>
      </c>
    </row>
    <row r="4751" spans="1:2">
      <c r="A4751" s="538" t="s">
        <v>5062</v>
      </c>
      <c r="B4751" s="550">
        <v>50142</v>
      </c>
    </row>
    <row r="4752" spans="1:2">
      <c r="A4752" s="538" t="s">
        <v>5063</v>
      </c>
      <c r="B4752" s="550">
        <v>50143</v>
      </c>
    </row>
    <row r="4753" spans="1:2">
      <c r="A4753" s="538" t="s">
        <v>5064</v>
      </c>
      <c r="B4753" s="550">
        <v>50144</v>
      </c>
    </row>
    <row r="4754" spans="1:2">
      <c r="A4754" s="538" t="s">
        <v>5065</v>
      </c>
      <c r="B4754" s="550">
        <v>50145</v>
      </c>
    </row>
    <row r="4755" spans="1:2">
      <c r="A4755" s="538" t="s">
        <v>5066</v>
      </c>
      <c r="B4755" s="550">
        <v>50146</v>
      </c>
    </row>
    <row r="4756" spans="1:2">
      <c r="A4756" s="538" t="s">
        <v>5067</v>
      </c>
      <c r="B4756" s="550">
        <v>50147</v>
      </c>
    </row>
    <row r="4757" spans="1:2">
      <c r="A4757" s="538" t="s">
        <v>5068</v>
      </c>
      <c r="B4757" s="550">
        <v>50148</v>
      </c>
    </row>
    <row r="4758" spans="1:2">
      <c r="A4758" s="538" t="s">
        <v>5069</v>
      </c>
      <c r="B4758" s="550">
        <v>50149</v>
      </c>
    </row>
    <row r="4759" spans="1:2">
      <c r="A4759" s="538" t="s">
        <v>5070</v>
      </c>
      <c r="B4759" s="550">
        <v>50150</v>
      </c>
    </row>
    <row r="4760" spans="1:2">
      <c r="A4760" s="538" t="s">
        <v>5071</v>
      </c>
      <c r="B4760" s="550">
        <v>50151</v>
      </c>
    </row>
    <row r="4761" spans="1:2">
      <c r="A4761" s="538" t="s">
        <v>5072</v>
      </c>
      <c r="B4761" s="550">
        <v>50152</v>
      </c>
    </row>
    <row r="4762" spans="1:2">
      <c r="A4762" s="538" t="s">
        <v>5073</v>
      </c>
      <c r="B4762" s="550">
        <v>50153</v>
      </c>
    </row>
    <row r="4763" spans="1:2">
      <c r="A4763" s="538" t="s">
        <v>5074</v>
      </c>
      <c r="B4763" s="550">
        <v>50154</v>
      </c>
    </row>
    <row r="4764" spans="1:2">
      <c r="A4764" s="538" t="s">
        <v>5075</v>
      </c>
      <c r="B4764" s="550">
        <v>50155</v>
      </c>
    </row>
    <row r="4765" spans="1:2">
      <c r="A4765" s="538" t="s">
        <v>5076</v>
      </c>
      <c r="B4765" s="550">
        <v>50156</v>
      </c>
    </row>
    <row r="4766" spans="1:2">
      <c r="A4766" s="538" t="s">
        <v>5077</v>
      </c>
      <c r="B4766" s="550">
        <v>50157</v>
      </c>
    </row>
    <row r="4767" spans="1:2">
      <c r="A4767" s="538" t="s">
        <v>5078</v>
      </c>
      <c r="B4767" s="550">
        <v>50158</v>
      </c>
    </row>
    <row r="4768" spans="1:2">
      <c r="A4768" s="538" t="s">
        <v>5079</v>
      </c>
      <c r="B4768" s="550">
        <v>50159</v>
      </c>
    </row>
    <row r="4769" spans="1:2">
      <c r="A4769" s="538" t="s">
        <v>5080</v>
      </c>
      <c r="B4769" s="550">
        <v>50160</v>
      </c>
    </row>
    <row r="4770" spans="1:2">
      <c r="A4770" s="538" t="s">
        <v>5081</v>
      </c>
      <c r="B4770" s="550">
        <v>50161</v>
      </c>
    </row>
    <row r="4771" spans="1:2">
      <c r="A4771" s="538" t="s">
        <v>5082</v>
      </c>
      <c r="B4771" s="550">
        <v>50162</v>
      </c>
    </row>
    <row r="4772" spans="1:2">
      <c r="A4772" s="538" t="s">
        <v>5083</v>
      </c>
      <c r="B4772" s="550">
        <v>50163</v>
      </c>
    </row>
    <row r="4773" spans="1:2">
      <c r="A4773" s="538" t="s">
        <v>5084</v>
      </c>
      <c r="B4773" s="550">
        <v>50164</v>
      </c>
    </row>
    <row r="4774" spans="1:2">
      <c r="A4774" s="538" t="s">
        <v>5085</v>
      </c>
      <c r="B4774" s="550">
        <v>50165</v>
      </c>
    </row>
    <row r="4775" spans="1:2">
      <c r="A4775" s="538" t="s">
        <v>5086</v>
      </c>
      <c r="B4775" s="550">
        <v>50166</v>
      </c>
    </row>
    <row r="4776" spans="1:2">
      <c r="A4776" s="538" t="s">
        <v>5087</v>
      </c>
      <c r="B4776" s="550">
        <v>50167</v>
      </c>
    </row>
    <row r="4777" spans="1:2">
      <c r="A4777" s="538" t="s">
        <v>5088</v>
      </c>
      <c r="B4777" s="550">
        <v>50168</v>
      </c>
    </row>
    <row r="4778" spans="1:2">
      <c r="A4778" s="538" t="s">
        <v>5089</v>
      </c>
      <c r="B4778" s="550">
        <v>50169</v>
      </c>
    </row>
    <row r="4779" spans="1:2">
      <c r="A4779" s="538" t="s">
        <v>5090</v>
      </c>
      <c r="B4779" s="550">
        <v>50170</v>
      </c>
    </row>
    <row r="4780" spans="1:2">
      <c r="A4780" s="538" t="s">
        <v>5091</v>
      </c>
      <c r="B4780" s="550">
        <v>50171</v>
      </c>
    </row>
    <row r="4781" spans="1:2">
      <c r="A4781" s="538" t="s">
        <v>5092</v>
      </c>
      <c r="B4781" s="550">
        <v>50172</v>
      </c>
    </row>
    <row r="4782" spans="1:2">
      <c r="A4782" s="538" t="s">
        <v>5093</v>
      </c>
      <c r="B4782" s="550">
        <v>50173</v>
      </c>
    </row>
    <row r="4783" spans="1:2">
      <c r="A4783" s="538" t="s">
        <v>5094</v>
      </c>
      <c r="B4783" s="550">
        <v>50174</v>
      </c>
    </row>
    <row r="4784" spans="1:2">
      <c r="A4784" s="538" t="s">
        <v>5095</v>
      </c>
      <c r="B4784" s="550">
        <v>50175</v>
      </c>
    </row>
    <row r="4785" spans="1:2">
      <c r="A4785" s="538" t="s">
        <v>5096</v>
      </c>
      <c r="B4785" s="550">
        <v>50176</v>
      </c>
    </row>
    <row r="4786" spans="1:2">
      <c r="A4786" s="538" t="s">
        <v>5097</v>
      </c>
      <c r="B4786" s="550">
        <v>50177</v>
      </c>
    </row>
    <row r="4787" spans="1:2">
      <c r="A4787" s="538" t="s">
        <v>5098</v>
      </c>
      <c r="B4787" s="550">
        <v>50178</v>
      </c>
    </row>
    <row r="4788" spans="1:2">
      <c r="A4788" s="538" t="s">
        <v>5099</v>
      </c>
      <c r="B4788" s="550">
        <v>50179</v>
      </c>
    </row>
    <row r="4789" spans="1:2">
      <c r="A4789" s="538" t="s">
        <v>5100</v>
      </c>
      <c r="B4789" s="550">
        <v>50180</v>
      </c>
    </row>
    <row r="4790" spans="1:2">
      <c r="A4790" s="538" t="s">
        <v>5101</v>
      </c>
      <c r="B4790" s="550">
        <v>50181</v>
      </c>
    </row>
    <row r="4791" spans="1:2">
      <c r="A4791" s="538" t="s">
        <v>5102</v>
      </c>
      <c r="B4791" s="550">
        <v>50182</v>
      </c>
    </row>
    <row r="4792" spans="1:2">
      <c r="A4792" s="538" t="s">
        <v>5103</v>
      </c>
      <c r="B4792" s="550">
        <v>50183</v>
      </c>
    </row>
    <row r="4793" spans="1:2">
      <c r="A4793" s="538" t="s">
        <v>5104</v>
      </c>
      <c r="B4793" s="550">
        <v>50184</v>
      </c>
    </row>
    <row r="4794" spans="1:2">
      <c r="A4794" s="538" t="s">
        <v>5105</v>
      </c>
      <c r="B4794" s="550">
        <v>50185</v>
      </c>
    </row>
    <row r="4795" spans="1:2">
      <c r="A4795" s="538" t="s">
        <v>5106</v>
      </c>
      <c r="B4795" s="550">
        <v>50186</v>
      </c>
    </row>
    <row r="4796" spans="1:2">
      <c r="A4796" s="538" t="s">
        <v>5107</v>
      </c>
      <c r="B4796" s="550">
        <v>50187</v>
      </c>
    </row>
    <row r="4797" spans="1:2">
      <c r="A4797" s="538" t="s">
        <v>5108</v>
      </c>
      <c r="B4797" s="550">
        <v>50188</v>
      </c>
    </row>
    <row r="4798" spans="1:2">
      <c r="A4798" s="538" t="s">
        <v>5109</v>
      </c>
      <c r="B4798" s="550">
        <v>50189</v>
      </c>
    </row>
    <row r="4799" spans="1:2">
      <c r="A4799" s="538" t="s">
        <v>5110</v>
      </c>
      <c r="B4799" s="550">
        <v>50190</v>
      </c>
    </row>
    <row r="4800" spans="1:2">
      <c r="A4800" s="538" t="s">
        <v>5111</v>
      </c>
      <c r="B4800" s="550">
        <v>50191</v>
      </c>
    </row>
    <row r="4801" spans="1:2">
      <c r="A4801" s="538" t="s">
        <v>5112</v>
      </c>
      <c r="B4801" s="550">
        <v>50192</v>
      </c>
    </row>
    <row r="4802" spans="1:2">
      <c r="A4802" s="538" t="s">
        <v>5113</v>
      </c>
      <c r="B4802" s="550">
        <v>50193</v>
      </c>
    </row>
    <row r="4803" spans="1:2">
      <c r="A4803" s="538" t="s">
        <v>5114</v>
      </c>
      <c r="B4803" s="550">
        <v>50194</v>
      </c>
    </row>
    <row r="4804" spans="1:2">
      <c r="A4804" s="538" t="s">
        <v>5115</v>
      </c>
      <c r="B4804" s="550">
        <v>50195</v>
      </c>
    </row>
    <row r="4805" spans="1:2">
      <c r="A4805" s="538" t="s">
        <v>5116</v>
      </c>
      <c r="B4805" s="550">
        <v>50196</v>
      </c>
    </row>
    <row r="4806" spans="1:2">
      <c r="A4806" s="538" t="s">
        <v>5117</v>
      </c>
      <c r="B4806" s="550">
        <v>50197</v>
      </c>
    </row>
    <row r="4807" spans="1:2">
      <c r="A4807" s="538" t="s">
        <v>5118</v>
      </c>
      <c r="B4807" s="550">
        <v>50198</v>
      </c>
    </row>
    <row r="4808" spans="1:2">
      <c r="A4808" s="538" t="s">
        <v>5119</v>
      </c>
      <c r="B4808" s="550">
        <v>50199</v>
      </c>
    </row>
    <row r="4809" spans="1:2">
      <c r="A4809" s="538" t="s">
        <v>5120</v>
      </c>
      <c r="B4809" s="550">
        <v>50200</v>
      </c>
    </row>
    <row r="4810" spans="1:2">
      <c r="A4810" s="538" t="s">
        <v>5121</v>
      </c>
      <c r="B4810" s="550">
        <v>50201</v>
      </c>
    </row>
    <row r="4811" spans="1:2">
      <c r="A4811" s="538" t="s">
        <v>5122</v>
      </c>
      <c r="B4811" s="550">
        <v>50202</v>
      </c>
    </row>
    <row r="4812" spans="1:2">
      <c r="A4812" s="538" t="s">
        <v>5123</v>
      </c>
      <c r="B4812" s="550">
        <v>50203</v>
      </c>
    </row>
    <row r="4813" spans="1:2">
      <c r="A4813" s="538" t="s">
        <v>5124</v>
      </c>
      <c r="B4813" s="550">
        <v>50204</v>
      </c>
    </row>
    <row r="4814" spans="1:2">
      <c r="A4814" s="538" t="s">
        <v>5125</v>
      </c>
      <c r="B4814" s="550">
        <v>50205</v>
      </c>
    </row>
    <row r="4815" spans="1:2">
      <c r="A4815" s="538" t="s">
        <v>5126</v>
      </c>
      <c r="B4815" s="550">
        <v>50206</v>
      </c>
    </row>
    <row r="4816" spans="1:2">
      <c r="A4816" s="538" t="s">
        <v>5127</v>
      </c>
      <c r="B4816" s="550">
        <v>50207</v>
      </c>
    </row>
    <row r="4817" spans="1:2">
      <c r="A4817" s="538" t="s">
        <v>5128</v>
      </c>
      <c r="B4817" s="550">
        <v>50208</v>
      </c>
    </row>
    <row r="4818" spans="1:2">
      <c r="A4818" s="538" t="s">
        <v>5129</v>
      </c>
      <c r="B4818" s="550">
        <v>50209</v>
      </c>
    </row>
    <row r="4819" spans="1:2">
      <c r="A4819" s="538" t="s">
        <v>5130</v>
      </c>
      <c r="B4819" s="550">
        <v>50210</v>
      </c>
    </row>
    <row r="4820" spans="1:2">
      <c r="A4820" s="538" t="s">
        <v>5131</v>
      </c>
      <c r="B4820" s="550">
        <v>50211</v>
      </c>
    </row>
    <row r="4821" spans="1:2">
      <c r="A4821" s="538" t="s">
        <v>5132</v>
      </c>
      <c r="B4821" s="550">
        <v>50212</v>
      </c>
    </row>
    <row r="4822" spans="1:2">
      <c r="A4822" s="538" t="s">
        <v>5133</v>
      </c>
      <c r="B4822" s="550">
        <v>50213</v>
      </c>
    </row>
    <row r="4823" spans="1:2">
      <c r="A4823" s="538" t="s">
        <v>5134</v>
      </c>
      <c r="B4823" s="550">
        <v>50214</v>
      </c>
    </row>
    <row r="4824" spans="1:2">
      <c r="A4824" s="538" t="s">
        <v>5135</v>
      </c>
      <c r="B4824" s="550">
        <v>50215</v>
      </c>
    </row>
    <row r="4825" spans="1:2">
      <c r="A4825" s="538" t="s">
        <v>5136</v>
      </c>
      <c r="B4825" s="550">
        <v>50216</v>
      </c>
    </row>
    <row r="4826" spans="1:2">
      <c r="A4826" s="538" t="s">
        <v>5137</v>
      </c>
      <c r="B4826" s="550">
        <v>50217</v>
      </c>
    </row>
    <row r="4827" spans="1:2">
      <c r="A4827" s="538" t="s">
        <v>5138</v>
      </c>
      <c r="B4827" s="550">
        <v>50218</v>
      </c>
    </row>
    <row r="4828" spans="1:2">
      <c r="A4828" s="538" t="s">
        <v>5139</v>
      </c>
      <c r="B4828" s="550">
        <v>50219</v>
      </c>
    </row>
    <row r="4829" spans="1:2">
      <c r="A4829" s="538" t="s">
        <v>5140</v>
      </c>
      <c r="B4829" s="550">
        <v>50220</v>
      </c>
    </row>
    <row r="4830" spans="1:2">
      <c r="A4830" s="538" t="s">
        <v>5141</v>
      </c>
      <c r="B4830" s="550">
        <v>50221</v>
      </c>
    </row>
    <row r="4831" spans="1:2">
      <c r="A4831" s="538" t="s">
        <v>5142</v>
      </c>
      <c r="B4831" s="550">
        <v>50222</v>
      </c>
    </row>
    <row r="4832" spans="1:2">
      <c r="A4832" s="538" t="s">
        <v>5143</v>
      </c>
      <c r="B4832" s="550">
        <v>50223</v>
      </c>
    </row>
    <row r="4833" spans="1:2">
      <c r="A4833" s="538" t="s">
        <v>5144</v>
      </c>
      <c r="B4833" s="550">
        <v>50224</v>
      </c>
    </row>
    <row r="4834" spans="1:2">
      <c r="A4834" s="538" t="s">
        <v>5145</v>
      </c>
      <c r="B4834" s="550">
        <v>50225</v>
      </c>
    </row>
    <row r="4835" spans="1:2">
      <c r="A4835" s="538" t="s">
        <v>5146</v>
      </c>
      <c r="B4835" s="550">
        <v>50226</v>
      </c>
    </row>
    <row r="4836" spans="1:2">
      <c r="A4836" s="538" t="s">
        <v>5147</v>
      </c>
      <c r="B4836" s="550">
        <v>50227</v>
      </c>
    </row>
    <row r="4837" spans="1:2">
      <c r="A4837" s="538" t="s">
        <v>5148</v>
      </c>
      <c r="B4837" s="550">
        <v>50228</v>
      </c>
    </row>
    <row r="4838" spans="1:2">
      <c r="A4838" s="538" t="s">
        <v>5149</v>
      </c>
      <c r="B4838" s="550">
        <v>50229</v>
      </c>
    </row>
    <row r="4839" spans="1:2">
      <c r="A4839" s="538" t="s">
        <v>5150</v>
      </c>
      <c r="B4839" s="550">
        <v>50230</v>
      </c>
    </row>
    <row r="4840" spans="1:2">
      <c r="A4840" s="538" t="s">
        <v>5151</v>
      </c>
      <c r="B4840" s="550">
        <v>50231</v>
      </c>
    </row>
    <row r="4841" spans="1:2">
      <c r="A4841" s="538" t="s">
        <v>5152</v>
      </c>
      <c r="B4841" s="550">
        <v>50232</v>
      </c>
    </row>
    <row r="4842" spans="1:2">
      <c r="A4842" s="538" t="s">
        <v>5153</v>
      </c>
      <c r="B4842" s="550">
        <v>50233</v>
      </c>
    </row>
    <row r="4843" spans="1:2">
      <c r="A4843" s="538" t="s">
        <v>5154</v>
      </c>
      <c r="B4843" s="550">
        <v>50234</v>
      </c>
    </row>
    <row r="4844" spans="1:2">
      <c r="A4844" s="538" t="s">
        <v>5155</v>
      </c>
      <c r="B4844" s="550">
        <v>50235</v>
      </c>
    </row>
    <row r="4845" spans="1:2">
      <c r="A4845" s="538" t="s">
        <v>5156</v>
      </c>
      <c r="B4845" s="550">
        <v>50236</v>
      </c>
    </row>
    <row r="4846" spans="1:2">
      <c r="A4846" s="538" t="s">
        <v>5157</v>
      </c>
      <c r="B4846" s="550">
        <v>50237</v>
      </c>
    </row>
    <row r="4847" spans="1:2">
      <c r="A4847" s="538" t="s">
        <v>5158</v>
      </c>
      <c r="B4847" s="550">
        <v>50238</v>
      </c>
    </row>
    <row r="4848" spans="1:2">
      <c r="A4848" s="538" t="s">
        <v>5159</v>
      </c>
      <c r="B4848" s="550">
        <v>50239</v>
      </c>
    </row>
    <row r="4849" spans="1:2">
      <c r="A4849" s="538" t="s">
        <v>5160</v>
      </c>
      <c r="B4849" s="550">
        <v>50240</v>
      </c>
    </row>
    <row r="4850" spans="1:2">
      <c r="A4850" s="538" t="s">
        <v>5161</v>
      </c>
      <c r="B4850" s="550">
        <v>50241</v>
      </c>
    </row>
    <row r="4851" spans="1:2">
      <c r="A4851" s="538" t="s">
        <v>5162</v>
      </c>
      <c r="B4851" s="550">
        <v>50242</v>
      </c>
    </row>
    <row r="4852" spans="1:2">
      <c r="A4852" s="538" t="s">
        <v>5163</v>
      </c>
      <c r="B4852" s="550">
        <v>50243</v>
      </c>
    </row>
    <row r="4853" spans="1:2">
      <c r="A4853" s="538" t="s">
        <v>5164</v>
      </c>
      <c r="B4853" s="550">
        <v>50244</v>
      </c>
    </row>
    <row r="4854" spans="1:2">
      <c r="A4854" s="538" t="s">
        <v>5165</v>
      </c>
      <c r="B4854" s="550">
        <v>50245</v>
      </c>
    </row>
    <row r="4855" spans="1:2">
      <c r="A4855" s="538" t="s">
        <v>5166</v>
      </c>
      <c r="B4855" s="550">
        <v>50246</v>
      </c>
    </row>
    <row r="4856" spans="1:2">
      <c r="A4856" s="538" t="s">
        <v>5167</v>
      </c>
      <c r="B4856" s="550">
        <v>50247</v>
      </c>
    </row>
    <row r="4857" spans="1:2">
      <c r="A4857" s="538" t="s">
        <v>5168</v>
      </c>
      <c r="B4857" s="550">
        <v>50248</v>
      </c>
    </row>
    <row r="4858" spans="1:2">
      <c r="A4858" s="538" t="s">
        <v>5169</v>
      </c>
      <c r="B4858" s="550">
        <v>50249</v>
      </c>
    </row>
    <row r="4859" spans="1:2">
      <c r="A4859" s="538" t="s">
        <v>5170</v>
      </c>
      <c r="B4859" s="550">
        <v>50250</v>
      </c>
    </row>
    <row r="4860" spans="1:2">
      <c r="A4860" s="538" t="s">
        <v>5171</v>
      </c>
      <c r="B4860" s="550">
        <v>50251</v>
      </c>
    </row>
    <row r="4861" spans="1:2">
      <c r="A4861" s="538" t="s">
        <v>5172</v>
      </c>
      <c r="B4861" s="550">
        <v>50252</v>
      </c>
    </row>
    <row r="4862" spans="1:2">
      <c r="A4862" s="538" t="s">
        <v>5173</v>
      </c>
      <c r="B4862" s="550">
        <v>50253</v>
      </c>
    </row>
    <row r="4863" spans="1:2">
      <c r="A4863" s="538" t="s">
        <v>5174</v>
      </c>
      <c r="B4863" s="550">
        <v>50254</v>
      </c>
    </row>
    <row r="4864" spans="1:2">
      <c r="A4864" s="538" t="s">
        <v>5175</v>
      </c>
      <c r="B4864" s="550">
        <v>50255</v>
      </c>
    </row>
    <row r="4865" spans="1:2">
      <c r="A4865" s="538" t="s">
        <v>5176</v>
      </c>
      <c r="B4865" s="550">
        <v>50256</v>
      </c>
    </row>
    <row r="4866" spans="1:2">
      <c r="A4866" s="538" t="s">
        <v>5177</v>
      </c>
      <c r="B4866" s="550">
        <v>50257</v>
      </c>
    </row>
    <row r="4867" spans="1:2">
      <c r="A4867" s="538" t="s">
        <v>5178</v>
      </c>
      <c r="B4867" s="550">
        <v>50258</v>
      </c>
    </row>
    <row r="4868" spans="1:2">
      <c r="A4868" s="538" t="s">
        <v>5179</v>
      </c>
      <c r="B4868" s="550">
        <v>50259</v>
      </c>
    </row>
    <row r="4869" spans="1:2">
      <c r="A4869" s="538" t="s">
        <v>5180</v>
      </c>
      <c r="B4869" s="550">
        <v>50260</v>
      </c>
    </row>
    <row r="4870" spans="1:2">
      <c r="A4870" s="538" t="s">
        <v>5181</v>
      </c>
      <c r="B4870" s="550">
        <v>50261</v>
      </c>
    </row>
    <row r="4871" spans="1:2">
      <c r="A4871" s="538" t="s">
        <v>5182</v>
      </c>
      <c r="B4871" s="550">
        <v>50262</v>
      </c>
    </row>
    <row r="4872" spans="1:2">
      <c r="A4872" s="538" t="s">
        <v>5183</v>
      </c>
      <c r="B4872" s="550">
        <v>50263</v>
      </c>
    </row>
    <row r="4873" spans="1:2">
      <c r="A4873" s="538" t="s">
        <v>5184</v>
      </c>
      <c r="B4873" s="550">
        <v>50264</v>
      </c>
    </row>
    <row r="4874" spans="1:2">
      <c r="A4874" s="538" t="s">
        <v>5185</v>
      </c>
      <c r="B4874" s="550">
        <v>50265</v>
      </c>
    </row>
    <row r="4875" spans="1:2">
      <c r="A4875" s="538" t="s">
        <v>5186</v>
      </c>
      <c r="B4875" s="550">
        <v>50266</v>
      </c>
    </row>
    <row r="4876" spans="1:2">
      <c r="A4876" s="538" t="s">
        <v>5187</v>
      </c>
      <c r="B4876" s="550">
        <v>50267</v>
      </c>
    </row>
    <row r="4877" spans="1:2">
      <c r="A4877" s="538" t="s">
        <v>5188</v>
      </c>
      <c r="B4877" s="550">
        <v>50268</v>
      </c>
    </row>
    <row r="4878" spans="1:2">
      <c r="A4878" s="538" t="s">
        <v>5189</v>
      </c>
      <c r="B4878" s="550">
        <v>50269</v>
      </c>
    </row>
    <row r="4879" spans="1:2">
      <c r="A4879" s="538" t="s">
        <v>5190</v>
      </c>
      <c r="B4879" s="550">
        <v>50270</v>
      </c>
    </row>
    <row r="4880" spans="1:2">
      <c r="A4880" s="538" t="s">
        <v>5191</v>
      </c>
      <c r="B4880" s="550">
        <v>50271</v>
      </c>
    </row>
    <row r="4881" spans="1:2">
      <c r="A4881" s="538" t="s">
        <v>5192</v>
      </c>
      <c r="B4881" s="550">
        <v>50272</v>
      </c>
    </row>
    <row r="4882" spans="1:2">
      <c r="A4882" s="538" t="s">
        <v>5193</v>
      </c>
      <c r="B4882" s="550">
        <v>50273</v>
      </c>
    </row>
    <row r="4883" spans="1:2">
      <c r="A4883" s="538" t="s">
        <v>5194</v>
      </c>
      <c r="B4883" s="550">
        <v>50274</v>
      </c>
    </row>
    <row r="4884" spans="1:2">
      <c r="A4884" s="538" t="s">
        <v>5195</v>
      </c>
      <c r="B4884" s="550">
        <v>50275</v>
      </c>
    </row>
    <row r="4885" spans="1:2">
      <c r="A4885" s="538" t="s">
        <v>5196</v>
      </c>
      <c r="B4885" s="550">
        <v>50276</v>
      </c>
    </row>
    <row r="4886" spans="1:2">
      <c r="A4886" s="538" t="s">
        <v>5197</v>
      </c>
      <c r="B4886" s="550">
        <v>50277</v>
      </c>
    </row>
    <row r="4887" spans="1:2">
      <c r="A4887" s="538" t="s">
        <v>5198</v>
      </c>
      <c r="B4887" s="550">
        <v>50278</v>
      </c>
    </row>
    <row r="4888" spans="1:2">
      <c r="A4888" s="538" t="s">
        <v>5199</v>
      </c>
      <c r="B4888" s="550">
        <v>50279</v>
      </c>
    </row>
    <row r="4889" spans="1:2">
      <c r="A4889" s="538" t="s">
        <v>5200</v>
      </c>
      <c r="B4889" s="550">
        <v>50280</v>
      </c>
    </row>
    <row r="4890" spans="1:2">
      <c r="A4890" s="538" t="s">
        <v>5201</v>
      </c>
      <c r="B4890" s="550">
        <v>50281</v>
      </c>
    </row>
    <row r="4891" spans="1:2">
      <c r="A4891" s="538" t="s">
        <v>5202</v>
      </c>
      <c r="B4891" s="550">
        <v>50282</v>
      </c>
    </row>
    <row r="4892" spans="1:2">
      <c r="A4892" s="538" t="s">
        <v>5203</v>
      </c>
      <c r="B4892" s="550">
        <v>50283</v>
      </c>
    </row>
    <row r="4893" spans="1:2">
      <c r="A4893" s="538" t="s">
        <v>5204</v>
      </c>
      <c r="B4893" s="550">
        <v>50284</v>
      </c>
    </row>
    <row r="4894" spans="1:2">
      <c r="A4894" s="538" t="s">
        <v>5205</v>
      </c>
      <c r="B4894" s="550">
        <v>50285</v>
      </c>
    </row>
    <row r="4895" spans="1:2">
      <c r="A4895" s="538" t="s">
        <v>5206</v>
      </c>
      <c r="B4895" s="550">
        <v>50286</v>
      </c>
    </row>
    <row r="4896" spans="1:2">
      <c r="A4896" s="538" t="s">
        <v>5207</v>
      </c>
      <c r="B4896" s="550">
        <v>50287</v>
      </c>
    </row>
    <row r="4897" spans="1:2">
      <c r="A4897" s="538" t="s">
        <v>5208</v>
      </c>
      <c r="B4897" s="550">
        <v>50288</v>
      </c>
    </row>
    <row r="4898" spans="1:2">
      <c r="A4898" s="538" t="s">
        <v>5209</v>
      </c>
      <c r="B4898" s="550">
        <v>50289</v>
      </c>
    </row>
    <row r="4899" spans="1:2">
      <c r="A4899" s="538" t="s">
        <v>5210</v>
      </c>
      <c r="B4899" s="550">
        <v>50290</v>
      </c>
    </row>
    <row r="4900" spans="1:2">
      <c r="A4900" s="538" t="s">
        <v>5211</v>
      </c>
      <c r="B4900" s="550">
        <v>50291</v>
      </c>
    </row>
    <row r="4901" spans="1:2">
      <c r="A4901" s="538" t="s">
        <v>5212</v>
      </c>
      <c r="B4901" s="550">
        <v>50292</v>
      </c>
    </row>
    <row r="4902" spans="1:2">
      <c r="A4902" s="538" t="s">
        <v>5213</v>
      </c>
      <c r="B4902" s="550">
        <v>50293</v>
      </c>
    </row>
    <row r="4903" spans="1:2">
      <c r="A4903" s="538" t="s">
        <v>5214</v>
      </c>
      <c r="B4903" s="550">
        <v>50294</v>
      </c>
    </row>
    <row r="4904" spans="1:2">
      <c r="A4904" s="538" t="s">
        <v>5215</v>
      </c>
      <c r="B4904" s="550">
        <v>50295</v>
      </c>
    </row>
    <row r="4905" spans="1:2">
      <c r="A4905" s="538" t="s">
        <v>5216</v>
      </c>
      <c r="B4905" s="550">
        <v>50296</v>
      </c>
    </row>
    <row r="4906" spans="1:2">
      <c r="A4906" s="538" t="s">
        <v>5217</v>
      </c>
      <c r="B4906" s="550">
        <v>50297</v>
      </c>
    </row>
    <row r="4907" spans="1:2">
      <c r="A4907" s="538" t="s">
        <v>5218</v>
      </c>
      <c r="B4907" s="550">
        <v>50298</v>
      </c>
    </row>
    <row r="4908" spans="1:2">
      <c r="A4908" s="538" t="s">
        <v>5219</v>
      </c>
      <c r="B4908" s="550">
        <v>50299</v>
      </c>
    </row>
    <row r="4909" spans="1:2">
      <c r="A4909" s="538" t="s">
        <v>5220</v>
      </c>
      <c r="B4909" s="550">
        <v>50300</v>
      </c>
    </row>
    <row r="4910" spans="1:2">
      <c r="A4910" s="538" t="s">
        <v>5221</v>
      </c>
      <c r="B4910" s="550">
        <v>50301</v>
      </c>
    </row>
    <row r="4911" spans="1:2">
      <c r="A4911" s="538" t="s">
        <v>5222</v>
      </c>
      <c r="B4911" s="550">
        <v>50302</v>
      </c>
    </row>
    <row r="4912" spans="1:2">
      <c r="A4912" s="538" t="s">
        <v>5223</v>
      </c>
      <c r="B4912" s="550">
        <v>50303</v>
      </c>
    </row>
    <row r="4913" spans="1:2">
      <c r="A4913" s="538" t="s">
        <v>5224</v>
      </c>
      <c r="B4913" s="550">
        <v>50304</v>
      </c>
    </row>
    <row r="4914" spans="1:2">
      <c r="A4914" s="538" t="s">
        <v>5225</v>
      </c>
      <c r="B4914" s="550">
        <v>50305</v>
      </c>
    </row>
    <row r="4915" spans="1:2">
      <c r="A4915" s="538" t="s">
        <v>5226</v>
      </c>
      <c r="B4915" s="550">
        <v>50306</v>
      </c>
    </row>
    <row r="4916" spans="1:2">
      <c r="A4916" s="538" t="s">
        <v>5227</v>
      </c>
      <c r="B4916" s="550">
        <v>50307</v>
      </c>
    </row>
    <row r="4917" spans="1:2">
      <c r="A4917" s="538" t="s">
        <v>5228</v>
      </c>
      <c r="B4917" s="550">
        <v>50308</v>
      </c>
    </row>
    <row r="4918" spans="1:2">
      <c r="A4918" s="538" t="s">
        <v>5229</v>
      </c>
      <c r="B4918" s="550">
        <v>50309</v>
      </c>
    </row>
    <row r="4919" spans="1:2">
      <c r="A4919" s="538" t="s">
        <v>5230</v>
      </c>
      <c r="B4919" s="550">
        <v>50310</v>
      </c>
    </row>
    <row r="4920" spans="1:2">
      <c r="A4920" s="538" t="s">
        <v>5231</v>
      </c>
      <c r="B4920" s="550">
        <v>50311</v>
      </c>
    </row>
    <row r="4921" spans="1:2">
      <c r="A4921" s="538" t="s">
        <v>5232</v>
      </c>
      <c r="B4921" s="550">
        <v>50312</v>
      </c>
    </row>
    <row r="4922" spans="1:2">
      <c r="A4922" s="538" t="s">
        <v>5233</v>
      </c>
      <c r="B4922" s="550">
        <v>50313</v>
      </c>
    </row>
    <row r="4923" spans="1:2">
      <c r="A4923" s="538" t="s">
        <v>5234</v>
      </c>
      <c r="B4923" s="550">
        <v>50314</v>
      </c>
    </row>
    <row r="4924" spans="1:2">
      <c r="A4924" s="538" t="s">
        <v>5235</v>
      </c>
      <c r="B4924" s="550">
        <v>50315</v>
      </c>
    </row>
    <row r="4925" spans="1:2">
      <c r="A4925" s="538" t="s">
        <v>5236</v>
      </c>
      <c r="B4925" s="550">
        <v>50316</v>
      </c>
    </row>
    <row r="4926" spans="1:2">
      <c r="A4926" s="538" t="s">
        <v>5237</v>
      </c>
      <c r="B4926" s="550">
        <v>50317</v>
      </c>
    </row>
    <row r="4927" spans="1:2">
      <c r="A4927" s="538" t="s">
        <v>5238</v>
      </c>
      <c r="B4927" s="550">
        <v>50318</v>
      </c>
    </row>
    <row r="4928" spans="1:2">
      <c r="A4928" s="538" t="s">
        <v>5239</v>
      </c>
      <c r="B4928" s="550">
        <v>50319</v>
      </c>
    </row>
    <row r="4929" spans="1:2">
      <c r="A4929" s="538" t="s">
        <v>5240</v>
      </c>
      <c r="B4929" s="550">
        <v>50320</v>
      </c>
    </row>
    <row r="4930" spans="1:2">
      <c r="A4930" s="538" t="s">
        <v>5241</v>
      </c>
      <c r="B4930" s="550">
        <v>50321</v>
      </c>
    </row>
    <row r="4931" spans="1:2">
      <c r="A4931" s="538" t="s">
        <v>5242</v>
      </c>
      <c r="B4931" s="550">
        <v>50322</v>
      </c>
    </row>
    <row r="4932" spans="1:2">
      <c r="A4932" s="538" t="s">
        <v>5243</v>
      </c>
      <c r="B4932" s="550">
        <v>50323</v>
      </c>
    </row>
    <row r="4933" spans="1:2">
      <c r="A4933" s="538" t="s">
        <v>5244</v>
      </c>
      <c r="B4933" s="550">
        <v>50324</v>
      </c>
    </row>
    <row r="4934" spans="1:2">
      <c r="A4934" s="538" t="s">
        <v>5245</v>
      </c>
      <c r="B4934" s="550">
        <v>50325</v>
      </c>
    </row>
    <row r="4935" spans="1:2">
      <c r="A4935" s="538" t="s">
        <v>5246</v>
      </c>
      <c r="B4935" s="550">
        <v>50326</v>
      </c>
    </row>
    <row r="4936" spans="1:2">
      <c r="A4936" s="538" t="s">
        <v>5247</v>
      </c>
      <c r="B4936" s="550">
        <v>50327</v>
      </c>
    </row>
    <row r="4937" spans="1:2">
      <c r="A4937" s="538" t="s">
        <v>5248</v>
      </c>
      <c r="B4937" s="550">
        <v>50328</v>
      </c>
    </row>
    <row r="4938" spans="1:2">
      <c r="A4938" s="538" t="s">
        <v>5249</v>
      </c>
      <c r="B4938" s="550">
        <v>50329</v>
      </c>
    </row>
    <row r="4939" spans="1:2">
      <c r="A4939" s="538" t="s">
        <v>5250</v>
      </c>
      <c r="B4939" s="550">
        <v>50330</v>
      </c>
    </row>
    <row r="4940" spans="1:2">
      <c r="A4940" s="538" t="s">
        <v>5251</v>
      </c>
      <c r="B4940" s="550">
        <v>50331</v>
      </c>
    </row>
    <row r="4941" spans="1:2">
      <c r="A4941" s="538" t="s">
        <v>5252</v>
      </c>
      <c r="B4941" s="550">
        <v>50332</v>
      </c>
    </row>
    <row r="4942" spans="1:2">
      <c r="A4942" s="538" t="s">
        <v>5253</v>
      </c>
      <c r="B4942" s="550">
        <v>50333</v>
      </c>
    </row>
    <row r="4943" spans="1:2">
      <c r="A4943" s="538" t="s">
        <v>5254</v>
      </c>
      <c r="B4943" s="550">
        <v>50334</v>
      </c>
    </row>
    <row r="4944" spans="1:2">
      <c r="A4944" s="538" t="s">
        <v>5255</v>
      </c>
      <c r="B4944" s="550">
        <v>50335</v>
      </c>
    </row>
    <row r="4945" spans="1:2">
      <c r="A4945" s="538" t="s">
        <v>5256</v>
      </c>
      <c r="B4945" s="550">
        <v>50336</v>
      </c>
    </row>
    <row r="4946" spans="1:2">
      <c r="A4946" s="538" t="s">
        <v>5257</v>
      </c>
      <c r="B4946" s="550">
        <v>50337</v>
      </c>
    </row>
    <row r="4947" spans="1:2">
      <c r="A4947" s="538" t="s">
        <v>5258</v>
      </c>
      <c r="B4947" s="550">
        <v>50338</v>
      </c>
    </row>
    <row r="4948" spans="1:2">
      <c r="A4948" s="538" t="s">
        <v>5259</v>
      </c>
      <c r="B4948" s="550">
        <v>50339</v>
      </c>
    </row>
    <row r="4949" spans="1:2">
      <c r="A4949" s="538" t="s">
        <v>5260</v>
      </c>
      <c r="B4949" s="550">
        <v>50340</v>
      </c>
    </row>
    <row r="4950" spans="1:2">
      <c r="A4950" s="538" t="s">
        <v>5261</v>
      </c>
      <c r="B4950" s="550">
        <v>50341</v>
      </c>
    </row>
    <row r="4951" spans="1:2">
      <c r="A4951" s="538" t="s">
        <v>5262</v>
      </c>
      <c r="B4951" s="550">
        <v>50342</v>
      </c>
    </row>
    <row r="4952" spans="1:2">
      <c r="A4952" s="538" t="s">
        <v>5263</v>
      </c>
      <c r="B4952" s="550">
        <v>50343</v>
      </c>
    </row>
    <row r="4953" spans="1:2">
      <c r="A4953" s="538" t="s">
        <v>5264</v>
      </c>
      <c r="B4953" s="550">
        <v>50344</v>
      </c>
    </row>
    <row r="4954" spans="1:2">
      <c r="A4954" s="538" t="s">
        <v>5265</v>
      </c>
      <c r="B4954" s="550">
        <v>50345</v>
      </c>
    </row>
    <row r="4955" spans="1:2">
      <c r="A4955" s="538" t="s">
        <v>5266</v>
      </c>
      <c r="B4955" s="550">
        <v>50346</v>
      </c>
    </row>
    <row r="4956" spans="1:2">
      <c r="A4956" s="538" t="s">
        <v>5267</v>
      </c>
      <c r="B4956" s="550">
        <v>50347</v>
      </c>
    </row>
    <row r="4957" spans="1:2">
      <c r="A4957" s="538" t="s">
        <v>5268</v>
      </c>
      <c r="B4957" s="550">
        <v>50348</v>
      </c>
    </row>
    <row r="4958" spans="1:2">
      <c r="A4958" s="538" t="s">
        <v>5269</v>
      </c>
      <c r="B4958" s="550">
        <v>50349</v>
      </c>
    </row>
    <row r="4959" spans="1:2">
      <c r="A4959" s="538" t="s">
        <v>5270</v>
      </c>
      <c r="B4959" s="550">
        <v>50350</v>
      </c>
    </row>
    <row r="4960" spans="1:2">
      <c r="A4960" s="538" t="s">
        <v>5271</v>
      </c>
      <c r="B4960" s="550">
        <v>50351</v>
      </c>
    </row>
    <row r="4961" spans="1:2">
      <c r="A4961" s="538" t="s">
        <v>5272</v>
      </c>
      <c r="B4961" s="550">
        <v>50352</v>
      </c>
    </row>
    <row r="4962" spans="1:2">
      <c r="A4962" s="538" t="s">
        <v>5273</v>
      </c>
      <c r="B4962" s="550">
        <v>50353</v>
      </c>
    </row>
    <row r="4963" spans="1:2">
      <c r="A4963" s="538" t="s">
        <v>5274</v>
      </c>
      <c r="B4963" s="550">
        <v>50354</v>
      </c>
    </row>
    <row r="4964" spans="1:2">
      <c r="A4964" s="538" t="s">
        <v>5275</v>
      </c>
      <c r="B4964" s="550">
        <v>50355</v>
      </c>
    </row>
    <row r="4965" spans="1:2">
      <c r="A4965" s="538" t="s">
        <v>5276</v>
      </c>
      <c r="B4965" s="550">
        <v>50356</v>
      </c>
    </row>
    <row r="4966" spans="1:2">
      <c r="A4966" s="538" t="s">
        <v>5277</v>
      </c>
      <c r="B4966" s="550">
        <v>50357</v>
      </c>
    </row>
    <row r="4967" spans="1:2">
      <c r="A4967" s="538" t="s">
        <v>5278</v>
      </c>
      <c r="B4967" s="550">
        <v>50358</v>
      </c>
    </row>
    <row r="4968" spans="1:2">
      <c r="A4968" s="538" t="s">
        <v>5279</v>
      </c>
      <c r="B4968" s="550">
        <v>50359</v>
      </c>
    </row>
    <row r="4969" spans="1:2">
      <c r="A4969" s="538" t="s">
        <v>5280</v>
      </c>
      <c r="B4969" s="550">
        <v>50360</v>
      </c>
    </row>
    <row r="4970" spans="1:2">
      <c r="A4970" s="538" t="s">
        <v>5281</v>
      </c>
      <c r="B4970" s="550">
        <v>50361</v>
      </c>
    </row>
    <row r="4971" spans="1:2">
      <c r="A4971" s="538" t="s">
        <v>5282</v>
      </c>
      <c r="B4971" s="550">
        <v>50362</v>
      </c>
    </row>
    <row r="4972" spans="1:2">
      <c r="A4972" s="538" t="s">
        <v>5283</v>
      </c>
      <c r="B4972" s="550">
        <v>50363</v>
      </c>
    </row>
    <row r="4973" spans="1:2">
      <c r="A4973" s="538" t="s">
        <v>5284</v>
      </c>
      <c r="B4973" s="550">
        <v>50364</v>
      </c>
    </row>
    <row r="4974" spans="1:2">
      <c r="A4974" s="538" t="s">
        <v>5285</v>
      </c>
      <c r="B4974" s="550">
        <v>50365</v>
      </c>
    </row>
    <row r="4975" spans="1:2">
      <c r="A4975" s="538" t="s">
        <v>5286</v>
      </c>
      <c r="B4975" s="550">
        <v>50366</v>
      </c>
    </row>
    <row r="4976" spans="1:2">
      <c r="A4976" s="538" t="s">
        <v>5287</v>
      </c>
      <c r="B4976" s="550">
        <v>50367</v>
      </c>
    </row>
    <row r="4977" spans="1:2">
      <c r="A4977" s="538" t="s">
        <v>5288</v>
      </c>
      <c r="B4977" s="550">
        <v>50368</v>
      </c>
    </row>
    <row r="4978" spans="1:2">
      <c r="A4978" s="538" t="s">
        <v>5289</v>
      </c>
      <c r="B4978" s="550">
        <v>50369</v>
      </c>
    </row>
    <row r="4979" spans="1:2">
      <c r="A4979" s="538" t="s">
        <v>5290</v>
      </c>
      <c r="B4979" s="550">
        <v>50370</v>
      </c>
    </row>
    <row r="4980" spans="1:2">
      <c r="A4980" s="538" t="s">
        <v>5291</v>
      </c>
      <c r="B4980" s="550">
        <v>50371</v>
      </c>
    </row>
    <row r="4981" spans="1:2">
      <c r="A4981" s="538" t="s">
        <v>5292</v>
      </c>
      <c r="B4981" s="550">
        <v>50372</v>
      </c>
    </row>
    <row r="4982" spans="1:2">
      <c r="A4982" s="538" t="s">
        <v>5293</v>
      </c>
      <c r="B4982" s="550">
        <v>50373</v>
      </c>
    </row>
    <row r="4983" spans="1:2">
      <c r="A4983" s="538" t="s">
        <v>5294</v>
      </c>
      <c r="B4983" s="550">
        <v>50374</v>
      </c>
    </row>
    <row r="4984" spans="1:2">
      <c r="A4984" s="538" t="s">
        <v>5295</v>
      </c>
      <c r="B4984" s="550">
        <v>50375</v>
      </c>
    </row>
    <row r="4985" spans="1:2">
      <c r="A4985" s="538" t="s">
        <v>5296</v>
      </c>
      <c r="B4985" s="550">
        <v>50376</v>
      </c>
    </row>
    <row r="4986" spans="1:2">
      <c r="A4986" s="538" t="s">
        <v>5297</v>
      </c>
      <c r="B4986" s="550">
        <v>50377</v>
      </c>
    </row>
    <row r="4987" spans="1:2">
      <c r="A4987" s="538" t="s">
        <v>5298</v>
      </c>
      <c r="B4987" s="550">
        <v>50378</v>
      </c>
    </row>
    <row r="4988" spans="1:2">
      <c r="A4988" s="538" t="s">
        <v>5299</v>
      </c>
      <c r="B4988" s="550">
        <v>50379</v>
      </c>
    </row>
    <row r="4989" spans="1:2">
      <c r="A4989" s="538" t="s">
        <v>5300</v>
      </c>
      <c r="B4989" s="550">
        <v>50380</v>
      </c>
    </row>
    <row r="4990" spans="1:2">
      <c r="A4990" s="538" t="s">
        <v>5301</v>
      </c>
      <c r="B4990" s="550">
        <v>50381</v>
      </c>
    </row>
    <row r="4991" spans="1:2">
      <c r="A4991" s="538" t="s">
        <v>5302</v>
      </c>
      <c r="B4991" s="550">
        <v>50382</v>
      </c>
    </row>
    <row r="4992" spans="1:2">
      <c r="A4992" s="538" t="s">
        <v>5303</v>
      </c>
      <c r="B4992" s="550">
        <v>50383</v>
      </c>
    </row>
    <row r="4993" spans="1:2">
      <c r="A4993" s="538" t="s">
        <v>5304</v>
      </c>
      <c r="B4993" s="550">
        <v>50384</v>
      </c>
    </row>
    <row r="4994" spans="1:2">
      <c r="A4994" s="538" t="s">
        <v>5305</v>
      </c>
      <c r="B4994" s="550">
        <v>50385</v>
      </c>
    </row>
    <row r="4995" spans="1:2">
      <c r="A4995" s="538" t="s">
        <v>5306</v>
      </c>
      <c r="B4995" s="550">
        <v>50386</v>
      </c>
    </row>
    <row r="4996" spans="1:2">
      <c r="A4996" s="538" t="s">
        <v>5307</v>
      </c>
      <c r="B4996" s="550">
        <v>50387</v>
      </c>
    </row>
    <row r="4997" spans="1:2">
      <c r="A4997" s="538" t="s">
        <v>5308</v>
      </c>
      <c r="B4997" s="550">
        <v>50388</v>
      </c>
    </row>
    <row r="4998" spans="1:2">
      <c r="A4998" s="538" t="s">
        <v>5309</v>
      </c>
      <c r="B4998" s="550">
        <v>50389</v>
      </c>
    </row>
    <row r="4999" spans="1:2">
      <c r="A4999" s="538" t="s">
        <v>5310</v>
      </c>
      <c r="B4999" s="550">
        <v>50390</v>
      </c>
    </row>
    <row r="5000" spans="1:2">
      <c r="A5000" s="538" t="s">
        <v>5311</v>
      </c>
      <c r="B5000" s="550">
        <v>50391</v>
      </c>
    </row>
    <row r="5001" spans="1:2">
      <c r="A5001" s="538" t="s">
        <v>5312</v>
      </c>
      <c r="B5001" s="550">
        <v>50392</v>
      </c>
    </row>
    <row r="5002" spans="1:2">
      <c r="A5002" s="538" t="s">
        <v>5313</v>
      </c>
      <c r="B5002" s="550">
        <v>50393</v>
      </c>
    </row>
    <row r="5003" spans="1:2">
      <c r="A5003" s="538" t="s">
        <v>5314</v>
      </c>
      <c r="B5003" s="550">
        <v>50394</v>
      </c>
    </row>
    <row r="5004" spans="1:2">
      <c r="A5004" s="538" t="s">
        <v>5315</v>
      </c>
      <c r="B5004" s="550">
        <v>50395</v>
      </c>
    </row>
    <row r="5005" spans="1:2">
      <c r="A5005" s="538" t="s">
        <v>5316</v>
      </c>
      <c r="B5005" s="550">
        <v>50396</v>
      </c>
    </row>
    <row r="5006" spans="1:2">
      <c r="A5006" s="538" t="s">
        <v>5317</v>
      </c>
      <c r="B5006" s="550">
        <v>50397</v>
      </c>
    </row>
    <row r="5007" spans="1:2">
      <c r="A5007" s="538" t="s">
        <v>5318</v>
      </c>
      <c r="B5007" s="550">
        <v>50398</v>
      </c>
    </row>
    <row r="5008" spans="1:2">
      <c r="A5008" s="538" t="s">
        <v>5319</v>
      </c>
      <c r="B5008" s="550">
        <v>50399</v>
      </c>
    </row>
    <row r="5009" spans="1:2">
      <c r="A5009" s="538" t="s">
        <v>5320</v>
      </c>
      <c r="B5009" s="550">
        <v>50400</v>
      </c>
    </row>
    <row r="5010" spans="1:2">
      <c r="A5010" s="538" t="s">
        <v>5321</v>
      </c>
      <c r="B5010" s="550">
        <v>50401</v>
      </c>
    </row>
    <row r="5011" spans="1:2">
      <c r="A5011" s="538" t="s">
        <v>5322</v>
      </c>
      <c r="B5011" s="550">
        <v>50402</v>
      </c>
    </row>
    <row r="5012" spans="1:2">
      <c r="A5012" s="538" t="s">
        <v>5323</v>
      </c>
      <c r="B5012" s="550">
        <v>50403</v>
      </c>
    </row>
    <row r="5013" spans="1:2">
      <c r="A5013" s="538" t="s">
        <v>5324</v>
      </c>
      <c r="B5013" s="550">
        <v>50404</v>
      </c>
    </row>
    <row r="5014" spans="1:2">
      <c r="A5014" s="538" t="s">
        <v>5325</v>
      </c>
      <c r="B5014" s="550">
        <v>50405</v>
      </c>
    </row>
    <row r="5015" spans="1:2">
      <c r="A5015" s="538" t="s">
        <v>5326</v>
      </c>
      <c r="B5015" s="550">
        <v>50406</v>
      </c>
    </row>
    <row r="5016" spans="1:2">
      <c r="A5016" s="538" t="s">
        <v>5327</v>
      </c>
      <c r="B5016" s="550">
        <v>50407</v>
      </c>
    </row>
    <row r="5017" spans="1:2">
      <c r="A5017" s="538" t="s">
        <v>5328</v>
      </c>
      <c r="B5017" s="550">
        <v>50408</v>
      </c>
    </row>
    <row r="5018" spans="1:2">
      <c r="A5018" s="538" t="s">
        <v>5329</v>
      </c>
      <c r="B5018" s="550">
        <v>50409</v>
      </c>
    </row>
    <row r="5019" spans="1:2">
      <c r="A5019" s="538" t="s">
        <v>5330</v>
      </c>
      <c r="B5019" s="550">
        <v>50410</v>
      </c>
    </row>
    <row r="5020" spans="1:2">
      <c r="A5020" s="538" t="s">
        <v>5331</v>
      </c>
      <c r="B5020" s="550">
        <v>50411</v>
      </c>
    </row>
    <row r="5021" spans="1:2">
      <c r="A5021" s="538" t="s">
        <v>5332</v>
      </c>
      <c r="B5021" s="550">
        <v>50412</v>
      </c>
    </row>
    <row r="5022" spans="1:2">
      <c r="A5022" s="538" t="s">
        <v>5333</v>
      </c>
      <c r="B5022" s="550">
        <v>50413</v>
      </c>
    </row>
    <row r="5023" spans="1:2">
      <c r="A5023" s="538" t="s">
        <v>5334</v>
      </c>
      <c r="B5023" s="550">
        <v>50414</v>
      </c>
    </row>
    <row r="5024" spans="1:2">
      <c r="A5024" s="538" t="s">
        <v>5335</v>
      </c>
      <c r="B5024" s="550">
        <v>50415</v>
      </c>
    </row>
    <row r="5025" spans="1:2">
      <c r="A5025" s="538" t="s">
        <v>5336</v>
      </c>
      <c r="B5025" s="550">
        <v>50416</v>
      </c>
    </row>
    <row r="5026" spans="1:2">
      <c r="A5026" s="538" t="s">
        <v>5337</v>
      </c>
      <c r="B5026" s="550">
        <v>50417</v>
      </c>
    </row>
    <row r="5027" spans="1:2">
      <c r="A5027" s="538" t="s">
        <v>5338</v>
      </c>
      <c r="B5027" s="550">
        <v>50418</v>
      </c>
    </row>
    <row r="5028" spans="1:2">
      <c r="A5028" s="538" t="s">
        <v>5339</v>
      </c>
      <c r="B5028" s="550">
        <v>50419</v>
      </c>
    </row>
    <row r="5029" spans="1:2">
      <c r="A5029" s="538" t="s">
        <v>5340</v>
      </c>
      <c r="B5029" s="550">
        <v>50420</v>
      </c>
    </row>
    <row r="5030" spans="1:2">
      <c r="A5030" s="538" t="s">
        <v>5341</v>
      </c>
      <c r="B5030" s="550">
        <v>50421</v>
      </c>
    </row>
    <row r="5031" spans="1:2">
      <c r="A5031" s="538" t="s">
        <v>5342</v>
      </c>
      <c r="B5031" s="550">
        <v>50422</v>
      </c>
    </row>
    <row r="5032" spans="1:2">
      <c r="A5032" s="538" t="s">
        <v>5343</v>
      </c>
      <c r="B5032" s="550">
        <v>50423</v>
      </c>
    </row>
    <row r="5033" spans="1:2">
      <c r="A5033" s="538" t="s">
        <v>5344</v>
      </c>
      <c r="B5033" s="550">
        <v>50424</v>
      </c>
    </row>
    <row r="5034" spans="1:2">
      <c r="A5034" s="538" t="s">
        <v>5345</v>
      </c>
      <c r="B5034" s="550">
        <v>50425</v>
      </c>
    </row>
    <row r="5035" spans="1:2">
      <c r="A5035" s="538" t="s">
        <v>5346</v>
      </c>
      <c r="B5035" s="550">
        <v>50426</v>
      </c>
    </row>
    <row r="5036" spans="1:2">
      <c r="A5036" s="538" t="s">
        <v>5347</v>
      </c>
      <c r="B5036" s="550">
        <v>50427</v>
      </c>
    </row>
    <row r="5037" spans="1:2">
      <c r="A5037" s="538" t="s">
        <v>5348</v>
      </c>
      <c r="B5037" s="550">
        <v>50428</v>
      </c>
    </row>
    <row r="5038" spans="1:2">
      <c r="A5038" s="538" t="s">
        <v>5349</v>
      </c>
      <c r="B5038" s="550">
        <v>50429</v>
      </c>
    </row>
    <row r="5039" spans="1:2">
      <c r="A5039" s="538" t="s">
        <v>5350</v>
      </c>
      <c r="B5039" s="550">
        <v>50430</v>
      </c>
    </row>
    <row r="5040" spans="1:2">
      <c r="A5040" s="538" t="s">
        <v>5351</v>
      </c>
      <c r="B5040" s="550">
        <v>50431</v>
      </c>
    </row>
    <row r="5041" spans="1:2">
      <c r="A5041" s="538" t="s">
        <v>5352</v>
      </c>
      <c r="B5041" s="550">
        <v>50432</v>
      </c>
    </row>
    <row r="5042" spans="1:2">
      <c r="A5042" s="538" t="s">
        <v>5353</v>
      </c>
      <c r="B5042" s="550">
        <v>50433</v>
      </c>
    </row>
    <row r="5043" spans="1:2">
      <c r="A5043" s="538" t="s">
        <v>5354</v>
      </c>
      <c r="B5043" s="550">
        <v>50434</v>
      </c>
    </row>
    <row r="5044" spans="1:2">
      <c r="A5044" s="538" t="s">
        <v>5355</v>
      </c>
      <c r="B5044" s="550">
        <v>50435</v>
      </c>
    </row>
    <row r="5045" spans="1:2">
      <c r="A5045" s="538" t="s">
        <v>5356</v>
      </c>
      <c r="B5045" s="550">
        <v>50436</v>
      </c>
    </row>
    <row r="5046" spans="1:2">
      <c r="A5046" s="538" t="s">
        <v>5357</v>
      </c>
      <c r="B5046" s="550">
        <v>50437</v>
      </c>
    </row>
    <row r="5047" spans="1:2">
      <c r="A5047" s="538" t="s">
        <v>5358</v>
      </c>
      <c r="B5047" s="550">
        <v>50438</v>
      </c>
    </row>
    <row r="5048" spans="1:2">
      <c r="A5048" s="538" t="s">
        <v>5359</v>
      </c>
      <c r="B5048" s="550">
        <v>50439</v>
      </c>
    </row>
    <row r="5049" spans="1:2">
      <c r="A5049" s="538" t="s">
        <v>5360</v>
      </c>
      <c r="B5049" s="550">
        <v>50440</v>
      </c>
    </row>
    <row r="5050" spans="1:2">
      <c r="A5050" s="538" t="s">
        <v>5361</v>
      </c>
      <c r="B5050" s="550">
        <v>50441</v>
      </c>
    </row>
    <row r="5051" spans="1:2">
      <c r="A5051" s="538" t="s">
        <v>5362</v>
      </c>
      <c r="B5051" s="550">
        <v>50442</v>
      </c>
    </row>
    <row r="5052" spans="1:2">
      <c r="A5052" s="538" t="s">
        <v>5363</v>
      </c>
      <c r="B5052" s="550">
        <v>50443</v>
      </c>
    </row>
    <row r="5053" spans="1:2">
      <c r="A5053" s="538" t="s">
        <v>5364</v>
      </c>
      <c r="B5053" s="550">
        <v>50444</v>
      </c>
    </row>
    <row r="5054" spans="1:2">
      <c r="A5054" s="538" t="s">
        <v>5365</v>
      </c>
      <c r="B5054" s="550">
        <v>50445</v>
      </c>
    </row>
    <row r="5055" spans="1:2">
      <c r="A5055" s="538" t="s">
        <v>5366</v>
      </c>
      <c r="B5055" s="550">
        <v>50446</v>
      </c>
    </row>
    <row r="5056" spans="1:2">
      <c r="A5056" s="538" t="s">
        <v>5367</v>
      </c>
      <c r="B5056" s="550">
        <v>50447</v>
      </c>
    </row>
    <row r="5057" spans="1:2">
      <c r="A5057" s="538" t="s">
        <v>5368</v>
      </c>
      <c r="B5057" s="550">
        <v>50448</v>
      </c>
    </row>
    <row r="5058" spans="1:2">
      <c r="A5058" s="538" t="s">
        <v>5369</v>
      </c>
      <c r="B5058" s="550">
        <v>50449</v>
      </c>
    </row>
    <row r="5059" spans="1:2">
      <c r="A5059" s="538" t="s">
        <v>5370</v>
      </c>
      <c r="B5059" s="550">
        <v>50450</v>
      </c>
    </row>
    <row r="5060" spans="1:2">
      <c r="A5060" s="538" t="s">
        <v>5371</v>
      </c>
      <c r="B5060" s="550">
        <v>50451</v>
      </c>
    </row>
    <row r="5061" spans="1:2">
      <c r="A5061" s="538" t="s">
        <v>5372</v>
      </c>
      <c r="B5061" s="550">
        <v>50452</v>
      </c>
    </row>
    <row r="5062" spans="1:2">
      <c r="A5062" s="538" t="s">
        <v>5373</v>
      </c>
      <c r="B5062" s="550">
        <v>50453</v>
      </c>
    </row>
    <row r="5063" spans="1:2">
      <c r="A5063" s="538" t="s">
        <v>5374</v>
      </c>
      <c r="B5063" s="550">
        <v>50454</v>
      </c>
    </row>
    <row r="5064" spans="1:2">
      <c r="A5064" s="538" t="s">
        <v>5375</v>
      </c>
      <c r="B5064" s="550">
        <v>50455</v>
      </c>
    </row>
    <row r="5065" spans="1:2">
      <c r="A5065" s="538" t="s">
        <v>5376</v>
      </c>
      <c r="B5065" s="550">
        <v>50456</v>
      </c>
    </row>
    <row r="5066" spans="1:2">
      <c r="A5066" s="538" t="s">
        <v>5377</v>
      </c>
      <c r="B5066" s="550">
        <v>50457</v>
      </c>
    </row>
    <row r="5067" spans="1:2">
      <c r="A5067" s="538" t="s">
        <v>5378</v>
      </c>
      <c r="B5067" s="550">
        <v>50458</v>
      </c>
    </row>
    <row r="5068" spans="1:2">
      <c r="A5068" s="538" t="s">
        <v>5379</v>
      </c>
      <c r="B5068" s="550">
        <v>50459</v>
      </c>
    </row>
    <row r="5069" spans="1:2">
      <c r="A5069" s="538" t="s">
        <v>5380</v>
      </c>
      <c r="B5069" s="550">
        <v>50460</v>
      </c>
    </row>
    <row r="5070" spans="1:2">
      <c r="A5070" s="538" t="s">
        <v>5381</v>
      </c>
      <c r="B5070" s="550">
        <v>50461</v>
      </c>
    </row>
    <row r="5071" spans="1:2">
      <c r="A5071" s="538" t="s">
        <v>5382</v>
      </c>
      <c r="B5071" s="550">
        <v>50462</v>
      </c>
    </row>
    <row r="5072" spans="1:2">
      <c r="A5072" s="538" t="s">
        <v>5383</v>
      </c>
      <c r="B5072" s="550">
        <v>50463</v>
      </c>
    </row>
    <row r="5073" spans="1:2">
      <c r="A5073" s="538" t="s">
        <v>5384</v>
      </c>
      <c r="B5073" s="550">
        <v>50464</v>
      </c>
    </row>
    <row r="5074" spans="1:2">
      <c r="A5074" s="538" t="s">
        <v>5385</v>
      </c>
      <c r="B5074" s="550">
        <v>50465</v>
      </c>
    </row>
    <row r="5075" spans="1:2">
      <c r="A5075" s="538" t="s">
        <v>5386</v>
      </c>
      <c r="B5075" s="550">
        <v>50466</v>
      </c>
    </row>
    <row r="5076" spans="1:2">
      <c r="A5076" s="538" t="s">
        <v>5387</v>
      </c>
      <c r="B5076" s="550">
        <v>50467</v>
      </c>
    </row>
    <row r="5077" spans="1:2">
      <c r="A5077" s="538" t="s">
        <v>5388</v>
      </c>
      <c r="B5077" s="550">
        <v>50468</v>
      </c>
    </row>
    <row r="5078" spans="1:2">
      <c r="A5078" s="538" t="s">
        <v>5389</v>
      </c>
      <c r="B5078" s="550">
        <v>50469</v>
      </c>
    </row>
    <row r="5079" spans="1:2">
      <c r="A5079" s="538" t="s">
        <v>5390</v>
      </c>
      <c r="B5079" s="550">
        <v>50470</v>
      </c>
    </row>
    <row r="5080" spans="1:2">
      <c r="A5080" s="538" t="s">
        <v>5391</v>
      </c>
      <c r="B5080" s="550">
        <v>50471</v>
      </c>
    </row>
    <row r="5081" spans="1:2">
      <c r="A5081" s="538" t="s">
        <v>5392</v>
      </c>
      <c r="B5081" s="550">
        <v>50472</v>
      </c>
    </row>
    <row r="5082" spans="1:2">
      <c r="A5082" s="538" t="s">
        <v>5393</v>
      </c>
      <c r="B5082" s="550">
        <v>50473</v>
      </c>
    </row>
    <row r="5083" spans="1:2">
      <c r="A5083" s="538" t="s">
        <v>5394</v>
      </c>
      <c r="B5083" s="550">
        <v>50474</v>
      </c>
    </row>
    <row r="5084" spans="1:2">
      <c r="A5084" s="538" t="s">
        <v>5395</v>
      </c>
      <c r="B5084" s="550">
        <v>50475</v>
      </c>
    </row>
    <row r="5085" spans="1:2">
      <c r="A5085" s="538" t="s">
        <v>5396</v>
      </c>
      <c r="B5085" s="550">
        <v>50476</v>
      </c>
    </row>
    <row r="5086" spans="1:2">
      <c r="A5086" s="538" t="s">
        <v>5397</v>
      </c>
      <c r="B5086" s="550">
        <v>50477</v>
      </c>
    </row>
    <row r="5087" spans="1:2">
      <c r="A5087" s="538" t="s">
        <v>5398</v>
      </c>
      <c r="B5087" s="550">
        <v>50478</v>
      </c>
    </row>
    <row r="5088" spans="1:2">
      <c r="A5088" s="538" t="s">
        <v>5399</v>
      </c>
      <c r="B5088" s="550">
        <v>50479</v>
      </c>
    </row>
    <row r="5089" spans="1:2">
      <c r="A5089" s="538" t="s">
        <v>5400</v>
      </c>
      <c r="B5089" s="550">
        <v>50480</v>
      </c>
    </row>
    <row r="5090" spans="1:2">
      <c r="A5090" s="538" t="s">
        <v>5401</v>
      </c>
      <c r="B5090" s="550">
        <v>50481</v>
      </c>
    </row>
    <row r="5091" spans="1:2">
      <c r="A5091" s="538" t="s">
        <v>5402</v>
      </c>
      <c r="B5091" s="550">
        <v>50482</v>
      </c>
    </row>
    <row r="5092" spans="1:2">
      <c r="A5092" s="538" t="s">
        <v>5403</v>
      </c>
      <c r="B5092" s="550">
        <v>50483</v>
      </c>
    </row>
    <row r="5093" spans="1:2">
      <c r="A5093" s="538" t="s">
        <v>5404</v>
      </c>
      <c r="B5093" s="550">
        <v>50484</v>
      </c>
    </row>
    <row r="5094" spans="1:2">
      <c r="A5094" s="538" t="s">
        <v>5405</v>
      </c>
      <c r="B5094" s="550">
        <v>50485</v>
      </c>
    </row>
    <row r="5095" spans="1:2">
      <c r="A5095" s="538" t="s">
        <v>5406</v>
      </c>
      <c r="B5095" s="550">
        <v>50486</v>
      </c>
    </row>
    <row r="5096" spans="1:2">
      <c r="A5096" s="538" t="s">
        <v>5407</v>
      </c>
      <c r="B5096" s="550">
        <v>50487</v>
      </c>
    </row>
    <row r="5097" spans="1:2">
      <c r="A5097" s="538" t="s">
        <v>5408</v>
      </c>
      <c r="B5097" s="550">
        <v>50488</v>
      </c>
    </row>
    <row r="5098" spans="1:2">
      <c r="A5098" s="538" t="s">
        <v>5409</v>
      </c>
      <c r="B5098" s="550">
        <v>50489</v>
      </c>
    </row>
    <row r="5099" spans="1:2">
      <c r="A5099" s="538" t="s">
        <v>5410</v>
      </c>
      <c r="B5099" s="550">
        <v>50490</v>
      </c>
    </row>
    <row r="5100" spans="1:2">
      <c r="A5100" s="538" t="s">
        <v>5411</v>
      </c>
      <c r="B5100" s="550">
        <v>50491</v>
      </c>
    </row>
    <row r="5101" spans="1:2">
      <c r="A5101" s="538" t="s">
        <v>5412</v>
      </c>
      <c r="B5101" s="550">
        <v>50492</v>
      </c>
    </row>
    <row r="5102" spans="1:2">
      <c r="A5102" s="538" t="s">
        <v>5413</v>
      </c>
      <c r="B5102" s="550">
        <v>50493</v>
      </c>
    </row>
    <row r="5103" spans="1:2">
      <c r="A5103" s="538" t="s">
        <v>5414</v>
      </c>
      <c r="B5103" s="550">
        <v>50494</v>
      </c>
    </row>
    <row r="5104" spans="1:2">
      <c r="A5104" s="538" t="s">
        <v>5415</v>
      </c>
      <c r="B5104" s="550">
        <v>50495</v>
      </c>
    </row>
    <row r="5105" spans="1:2">
      <c r="A5105" s="538" t="s">
        <v>5416</v>
      </c>
      <c r="B5105" s="550">
        <v>50496</v>
      </c>
    </row>
    <row r="5106" spans="1:2">
      <c r="A5106" s="538" t="s">
        <v>5417</v>
      </c>
      <c r="B5106" s="550">
        <v>50497</v>
      </c>
    </row>
    <row r="5107" spans="1:2">
      <c r="A5107" s="538" t="s">
        <v>5418</v>
      </c>
      <c r="B5107" s="550">
        <v>50498</v>
      </c>
    </row>
    <row r="5108" spans="1:2">
      <c r="A5108" s="538" t="s">
        <v>5419</v>
      </c>
      <c r="B5108" s="550">
        <v>50499</v>
      </c>
    </row>
    <row r="5109" spans="1:2">
      <c r="A5109" s="538" t="s">
        <v>5420</v>
      </c>
      <c r="B5109" s="550">
        <v>50500</v>
      </c>
    </row>
    <row r="5110" spans="1:2">
      <c r="A5110" s="538" t="s">
        <v>5421</v>
      </c>
      <c r="B5110" s="550">
        <v>50501</v>
      </c>
    </row>
    <row r="5111" spans="1:2">
      <c r="A5111" s="538" t="s">
        <v>5422</v>
      </c>
      <c r="B5111" s="550">
        <v>50502</v>
      </c>
    </row>
    <row r="5112" spans="1:2">
      <c r="A5112" s="538" t="s">
        <v>5423</v>
      </c>
      <c r="B5112" s="550">
        <v>50503</v>
      </c>
    </row>
    <row r="5113" spans="1:2">
      <c r="A5113" s="538" t="s">
        <v>5424</v>
      </c>
      <c r="B5113" s="550">
        <v>50504</v>
      </c>
    </row>
    <row r="5114" spans="1:2">
      <c r="A5114" s="538" t="s">
        <v>5425</v>
      </c>
      <c r="B5114" s="550">
        <v>50505</v>
      </c>
    </row>
    <row r="5115" spans="1:2">
      <c r="A5115" s="538" t="s">
        <v>5426</v>
      </c>
      <c r="B5115" s="550">
        <v>50506</v>
      </c>
    </row>
    <row r="5116" spans="1:2">
      <c r="A5116" s="538" t="s">
        <v>5427</v>
      </c>
      <c r="B5116" s="550">
        <v>50507</v>
      </c>
    </row>
    <row r="5117" spans="1:2">
      <c r="A5117" s="538" t="s">
        <v>5428</v>
      </c>
      <c r="B5117" s="550">
        <v>50508</v>
      </c>
    </row>
    <row r="5118" spans="1:2">
      <c r="A5118" s="538" t="s">
        <v>5429</v>
      </c>
      <c r="B5118" s="550">
        <v>50509</v>
      </c>
    </row>
    <row r="5119" spans="1:2">
      <c r="A5119" s="538" t="s">
        <v>5430</v>
      </c>
      <c r="B5119" s="550">
        <v>50510</v>
      </c>
    </row>
    <row r="5120" spans="1:2">
      <c r="A5120" s="538" t="s">
        <v>5431</v>
      </c>
      <c r="B5120" s="550">
        <v>50511</v>
      </c>
    </row>
    <row r="5121" spans="1:2">
      <c r="A5121" s="538" t="s">
        <v>5432</v>
      </c>
      <c r="B5121" s="550">
        <v>50512</v>
      </c>
    </row>
    <row r="5122" spans="1:2">
      <c r="A5122" s="538" t="s">
        <v>5433</v>
      </c>
      <c r="B5122" s="550">
        <v>50513</v>
      </c>
    </row>
    <row r="5123" spans="1:2">
      <c r="A5123" s="538" t="s">
        <v>5434</v>
      </c>
      <c r="B5123" s="550">
        <v>50514</v>
      </c>
    </row>
    <row r="5124" spans="1:2">
      <c r="A5124" s="538" t="s">
        <v>5435</v>
      </c>
      <c r="B5124" s="550">
        <v>50515</v>
      </c>
    </row>
    <row r="5125" spans="1:2">
      <c r="A5125" s="538" t="s">
        <v>5436</v>
      </c>
      <c r="B5125" s="550">
        <v>50516</v>
      </c>
    </row>
    <row r="5126" spans="1:2">
      <c r="A5126" s="538" t="s">
        <v>5437</v>
      </c>
      <c r="B5126" s="550">
        <v>50517</v>
      </c>
    </row>
    <row r="5127" spans="1:2">
      <c r="A5127" s="538" t="s">
        <v>5438</v>
      </c>
      <c r="B5127" s="550">
        <v>50518</v>
      </c>
    </row>
    <row r="5128" spans="1:2">
      <c r="A5128" s="538" t="s">
        <v>5439</v>
      </c>
      <c r="B5128" s="550">
        <v>50519</v>
      </c>
    </row>
    <row r="5129" spans="1:2">
      <c r="A5129" s="538" t="s">
        <v>5440</v>
      </c>
      <c r="B5129" s="550">
        <v>50520</v>
      </c>
    </row>
    <row r="5130" spans="1:2">
      <c r="A5130" s="538" t="s">
        <v>5441</v>
      </c>
      <c r="B5130" s="550">
        <v>50521</v>
      </c>
    </row>
    <row r="5131" spans="1:2">
      <c r="A5131" s="538" t="s">
        <v>5442</v>
      </c>
      <c r="B5131" s="550">
        <v>50522</v>
      </c>
    </row>
    <row r="5132" spans="1:2">
      <c r="A5132" s="538" t="s">
        <v>5443</v>
      </c>
      <c r="B5132" s="550">
        <v>50523</v>
      </c>
    </row>
    <row r="5133" spans="1:2">
      <c r="A5133" s="538" t="s">
        <v>5444</v>
      </c>
      <c r="B5133" s="550">
        <v>50524</v>
      </c>
    </row>
    <row r="5134" spans="1:2">
      <c r="A5134" s="538" t="s">
        <v>5445</v>
      </c>
      <c r="B5134" s="550">
        <v>50525</v>
      </c>
    </row>
    <row r="5135" spans="1:2">
      <c r="A5135" s="538" t="s">
        <v>5446</v>
      </c>
      <c r="B5135" s="550">
        <v>50526</v>
      </c>
    </row>
    <row r="5136" spans="1:2">
      <c r="A5136" s="538" t="s">
        <v>5447</v>
      </c>
      <c r="B5136" s="550">
        <v>50527</v>
      </c>
    </row>
    <row r="5137" spans="1:2">
      <c r="A5137" s="538" t="s">
        <v>5448</v>
      </c>
      <c r="B5137" s="550">
        <v>50528</v>
      </c>
    </row>
    <row r="5138" spans="1:2">
      <c r="A5138" s="538" t="s">
        <v>5449</v>
      </c>
      <c r="B5138" s="550">
        <v>50529</v>
      </c>
    </row>
    <row r="5139" spans="1:2">
      <c r="A5139" s="538" t="s">
        <v>5450</v>
      </c>
      <c r="B5139" s="550">
        <v>50530</v>
      </c>
    </row>
    <row r="5140" spans="1:2">
      <c r="A5140" s="538" t="s">
        <v>5451</v>
      </c>
      <c r="B5140" s="550">
        <v>50531</v>
      </c>
    </row>
    <row r="5141" spans="1:2">
      <c r="A5141" s="538" t="s">
        <v>5452</v>
      </c>
      <c r="B5141" s="550">
        <v>50532</v>
      </c>
    </row>
    <row r="5142" spans="1:2">
      <c r="A5142" s="538" t="s">
        <v>5453</v>
      </c>
      <c r="B5142" s="550">
        <v>50533</v>
      </c>
    </row>
    <row r="5143" spans="1:2">
      <c r="A5143" s="538" t="s">
        <v>5454</v>
      </c>
      <c r="B5143" s="550">
        <v>50534</v>
      </c>
    </row>
    <row r="5144" spans="1:2">
      <c r="A5144" s="538" t="s">
        <v>5455</v>
      </c>
      <c r="B5144" s="550">
        <v>50535</v>
      </c>
    </row>
    <row r="5145" spans="1:2">
      <c r="A5145" s="538" t="s">
        <v>5456</v>
      </c>
      <c r="B5145" s="550">
        <v>50536</v>
      </c>
    </row>
    <row r="5146" spans="1:2">
      <c r="A5146" s="538" t="s">
        <v>5457</v>
      </c>
      <c r="B5146" s="550">
        <v>50537</v>
      </c>
    </row>
    <row r="5147" spans="1:2">
      <c r="A5147" s="538" t="s">
        <v>5458</v>
      </c>
      <c r="B5147" s="550">
        <v>50538</v>
      </c>
    </row>
    <row r="5148" spans="1:2">
      <c r="A5148" s="538" t="s">
        <v>5459</v>
      </c>
      <c r="B5148" s="550">
        <v>50539</v>
      </c>
    </row>
    <row r="5149" spans="1:2">
      <c r="A5149" s="538" t="s">
        <v>5460</v>
      </c>
      <c r="B5149" s="550">
        <v>50540</v>
      </c>
    </row>
    <row r="5150" spans="1:2">
      <c r="A5150" s="538" t="s">
        <v>5461</v>
      </c>
      <c r="B5150" s="550">
        <v>50541</v>
      </c>
    </row>
    <row r="5151" spans="1:2">
      <c r="A5151" s="538" t="s">
        <v>5462</v>
      </c>
      <c r="B5151" s="550">
        <v>50542</v>
      </c>
    </row>
    <row r="5152" spans="1:2">
      <c r="A5152" s="538" t="s">
        <v>5463</v>
      </c>
      <c r="B5152" s="550">
        <v>50543</v>
      </c>
    </row>
    <row r="5153" spans="1:2">
      <c r="A5153" s="538" t="s">
        <v>5464</v>
      </c>
      <c r="B5153" s="550">
        <v>50544</v>
      </c>
    </row>
    <row r="5154" spans="1:2">
      <c r="A5154" s="538" t="s">
        <v>5465</v>
      </c>
      <c r="B5154" s="550">
        <v>50545</v>
      </c>
    </row>
    <row r="5155" spans="1:2">
      <c r="A5155" s="538" t="s">
        <v>5466</v>
      </c>
      <c r="B5155" s="550">
        <v>50546</v>
      </c>
    </row>
    <row r="5156" spans="1:2">
      <c r="A5156" s="538" t="s">
        <v>5467</v>
      </c>
      <c r="B5156" s="550">
        <v>50547</v>
      </c>
    </row>
    <row r="5157" spans="1:2">
      <c r="A5157" s="538" t="s">
        <v>5468</v>
      </c>
      <c r="B5157" s="550">
        <v>50548</v>
      </c>
    </row>
    <row r="5158" spans="1:2">
      <c r="A5158" s="538" t="s">
        <v>5469</v>
      </c>
      <c r="B5158" s="550">
        <v>50549</v>
      </c>
    </row>
    <row r="5159" spans="1:2">
      <c r="A5159" s="538" t="s">
        <v>5470</v>
      </c>
      <c r="B5159" s="550">
        <v>50550</v>
      </c>
    </row>
    <row r="5160" spans="1:2">
      <c r="A5160" s="538" t="s">
        <v>5471</v>
      </c>
      <c r="B5160" s="550">
        <v>50551</v>
      </c>
    </row>
    <row r="5161" spans="1:2">
      <c r="A5161" s="538" t="s">
        <v>5472</v>
      </c>
      <c r="B5161" s="550">
        <v>50552</v>
      </c>
    </row>
    <row r="5162" spans="1:2">
      <c r="A5162" s="538" t="s">
        <v>5473</v>
      </c>
      <c r="B5162" s="550">
        <v>50553</v>
      </c>
    </row>
    <row r="5163" spans="1:2">
      <c r="A5163" s="538" t="s">
        <v>5474</v>
      </c>
      <c r="B5163" s="550">
        <v>50554</v>
      </c>
    </row>
    <row r="5164" spans="1:2">
      <c r="A5164" s="538" t="s">
        <v>5475</v>
      </c>
      <c r="B5164" s="550">
        <v>50555</v>
      </c>
    </row>
    <row r="5165" spans="1:2">
      <c r="A5165" s="538" t="s">
        <v>5476</v>
      </c>
      <c r="B5165" s="550">
        <v>50556</v>
      </c>
    </row>
    <row r="5166" spans="1:2">
      <c r="A5166" s="538" t="s">
        <v>5477</v>
      </c>
      <c r="B5166" s="550">
        <v>50557</v>
      </c>
    </row>
    <row r="5167" spans="1:2">
      <c r="A5167" s="538" t="s">
        <v>5478</v>
      </c>
      <c r="B5167" s="550">
        <v>50558</v>
      </c>
    </row>
    <row r="5168" spans="1:2">
      <c r="A5168" s="538" t="s">
        <v>5479</v>
      </c>
      <c r="B5168" s="550">
        <v>50559</v>
      </c>
    </row>
    <row r="5169" spans="1:2">
      <c r="A5169" s="538" t="s">
        <v>5480</v>
      </c>
      <c r="B5169" s="550">
        <v>50560</v>
      </c>
    </row>
    <row r="5170" spans="1:2">
      <c r="A5170" s="538" t="s">
        <v>5481</v>
      </c>
      <c r="B5170" s="550">
        <v>50561</v>
      </c>
    </row>
    <row r="5171" spans="1:2">
      <c r="A5171" s="538" t="s">
        <v>5482</v>
      </c>
      <c r="B5171" s="550">
        <v>50562</v>
      </c>
    </row>
    <row r="5172" spans="1:2">
      <c r="A5172" s="538" t="s">
        <v>5483</v>
      </c>
      <c r="B5172" s="550">
        <v>50563</v>
      </c>
    </row>
    <row r="5173" spans="1:2">
      <c r="A5173" s="538" t="s">
        <v>5484</v>
      </c>
      <c r="B5173" s="550">
        <v>50564</v>
      </c>
    </row>
    <row r="5174" spans="1:2">
      <c r="A5174" s="538" t="s">
        <v>5485</v>
      </c>
      <c r="B5174" s="550">
        <v>50565</v>
      </c>
    </row>
    <row r="5175" spans="1:2">
      <c r="A5175" s="538" t="s">
        <v>5486</v>
      </c>
      <c r="B5175" s="550">
        <v>50566</v>
      </c>
    </row>
    <row r="5176" spans="1:2">
      <c r="A5176" s="538" t="s">
        <v>5487</v>
      </c>
      <c r="B5176" s="550">
        <v>50567</v>
      </c>
    </row>
    <row r="5177" spans="1:2">
      <c r="A5177" s="538" t="s">
        <v>5488</v>
      </c>
      <c r="B5177" s="550">
        <v>50568</v>
      </c>
    </row>
    <row r="5178" spans="1:2">
      <c r="A5178" s="538" t="s">
        <v>5489</v>
      </c>
      <c r="B5178" s="550">
        <v>50569</v>
      </c>
    </row>
    <row r="5179" spans="1:2">
      <c r="A5179" s="538" t="s">
        <v>5490</v>
      </c>
      <c r="B5179" s="550">
        <v>50570</v>
      </c>
    </row>
    <row r="5180" spans="1:2">
      <c r="A5180" s="538" t="s">
        <v>5491</v>
      </c>
      <c r="B5180" s="550">
        <v>50571</v>
      </c>
    </row>
    <row r="5181" spans="1:2">
      <c r="A5181" s="538" t="s">
        <v>5492</v>
      </c>
      <c r="B5181" s="550">
        <v>50572</v>
      </c>
    </row>
    <row r="5182" spans="1:2">
      <c r="A5182" s="538" t="s">
        <v>5493</v>
      </c>
      <c r="B5182" s="550">
        <v>50573</v>
      </c>
    </row>
    <row r="5183" spans="1:2">
      <c r="A5183" s="538" t="s">
        <v>5494</v>
      </c>
      <c r="B5183" s="550">
        <v>50574</v>
      </c>
    </row>
    <row r="5184" spans="1:2">
      <c r="A5184" s="538" t="s">
        <v>5495</v>
      </c>
      <c r="B5184" s="550">
        <v>50575</v>
      </c>
    </row>
    <row r="5185" spans="1:2">
      <c r="A5185" s="538" t="s">
        <v>5496</v>
      </c>
      <c r="B5185" s="550">
        <v>50576</v>
      </c>
    </row>
    <row r="5186" spans="1:2">
      <c r="A5186" s="538" t="s">
        <v>5497</v>
      </c>
      <c r="B5186" s="550">
        <v>50577</v>
      </c>
    </row>
    <row r="5187" spans="1:2">
      <c r="A5187" s="538" t="s">
        <v>5498</v>
      </c>
      <c r="B5187" s="550">
        <v>50578</v>
      </c>
    </row>
    <row r="5188" spans="1:2">
      <c r="A5188" s="538" t="s">
        <v>5499</v>
      </c>
      <c r="B5188" s="550">
        <v>50579</v>
      </c>
    </row>
    <row r="5189" spans="1:2">
      <c r="A5189" s="538" t="s">
        <v>5500</v>
      </c>
      <c r="B5189" s="550">
        <v>50580</v>
      </c>
    </row>
    <row r="5190" spans="1:2">
      <c r="A5190" s="538" t="s">
        <v>5501</v>
      </c>
      <c r="B5190" s="550">
        <v>50581</v>
      </c>
    </row>
    <row r="5191" spans="1:2">
      <c r="A5191" s="538" t="s">
        <v>5502</v>
      </c>
      <c r="B5191" s="550">
        <v>50582</v>
      </c>
    </row>
    <row r="5192" spans="1:2">
      <c r="A5192" s="538" t="s">
        <v>5503</v>
      </c>
      <c r="B5192" s="550">
        <v>50583</v>
      </c>
    </row>
    <row r="5193" spans="1:2">
      <c r="A5193" s="538" t="s">
        <v>5504</v>
      </c>
      <c r="B5193" s="550">
        <v>50584</v>
      </c>
    </row>
    <row r="5194" spans="1:2">
      <c r="A5194" s="538" t="s">
        <v>5505</v>
      </c>
      <c r="B5194" s="550">
        <v>50585</v>
      </c>
    </row>
    <row r="5195" spans="1:2">
      <c r="A5195" s="538" t="s">
        <v>5506</v>
      </c>
      <c r="B5195" s="550">
        <v>50586</v>
      </c>
    </row>
    <row r="5196" spans="1:2">
      <c r="A5196" s="538" t="s">
        <v>5507</v>
      </c>
      <c r="B5196" s="550">
        <v>50587</v>
      </c>
    </row>
    <row r="5197" spans="1:2">
      <c r="A5197" s="538" t="s">
        <v>5508</v>
      </c>
      <c r="B5197" s="550">
        <v>50588</v>
      </c>
    </row>
    <row r="5198" spans="1:2">
      <c r="A5198" s="538" t="s">
        <v>5509</v>
      </c>
      <c r="B5198" s="550">
        <v>50589</v>
      </c>
    </row>
    <row r="5199" spans="1:2">
      <c r="A5199" s="538" t="s">
        <v>5510</v>
      </c>
      <c r="B5199" s="550">
        <v>50590</v>
      </c>
    </row>
    <row r="5200" spans="1:2">
      <c r="A5200" s="538" t="s">
        <v>5511</v>
      </c>
      <c r="B5200" s="550">
        <v>50591</v>
      </c>
    </row>
    <row r="5201" spans="1:2">
      <c r="A5201" s="538" t="s">
        <v>5512</v>
      </c>
      <c r="B5201" s="550">
        <v>50592</v>
      </c>
    </row>
    <row r="5202" spans="1:2">
      <c r="A5202" s="538" t="s">
        <v>5513</v>
      </c>
      <c r="B5202" s="550">
        <v>50593</v>
      </c>
    </row>
    <row r="5203" spans="1:2">
      <c r="A5203" s="538" t="s">
        <v>5514</v>
      </c>
      <c r="B5203" s="550">
        <v>50594</v>
      </c>
    </row>
    <row r="5204" spans="1:2">
      <c r="A5204" s="538" t="s">
        <v>5515</v>
      </c>
      <c r="B5204" s="550">
        <v>50595</v>
      </c>
    </row>
    <row r="5205" spans="1:2">
      <c r="A5205" s="538" t="s">
        <v>5516</v>
      </c>
      <c r="B5205" s="550">
        <v>50596</v>
      </c>
    </row>
    <row r="5206" spans="1:2">
      <c r="A5206" s="538" t="s">
        <v>5517</v>
      </c>
      <c r="B5206" s="550">
        <v>50597</v>
      </c>
    </row>
    <row r="5207" spans="1:2">
      <c r="A5207" s="538" t="s">
        <v>5518</v>
      </c>
      <c r="B5207" s="550">
        <v>50598</v>
      </c>
    </row>
    <row r="5208" spans="1:2">
      <c r="A5208" s="538" t="s">
        <v>5519</v>
      </c>
      <c r="B5208" s="550">
        <v>50599</v>
      </c>
    </row>
    <row r="5209" spans="1:2">
      <c r="A5209" s="538" t="s">
        <v>5520</v>
      </c>
      <c r="B5209" s="550">
        <v>50600</v>
      </c>
    </row>
    <row r="5210" spans="1:2">
      <c r="A5210" s="538" t="s">
        <v>5521</v>
      </c>
      <c r="B5210" s="550">
        <v>50601</v>
      </c>
    </row>
    <row r="5211" spans="1:2">
      <c r="A5211" s="538" t="s">
        <v>5522</v>
      </c>
      <c r="B5211" s="550">
        <v>50602</v>
      </c>
    </row>
    <row r="5212" spans="1:2">
      <c r="A5212" s="538" t="s">
        <v>5523</v>
      </c>
      <c r="B5212" s="550">
        <v>50603</v>
      </c>
    </row>
    <row r="5213" spans="1:2">
      <c r="A5213" s="538" t="s">
        <v>5524</v>
      </c>
      <c r="B5213" s="550">
        <v>50604</v>
      </c>
    </row>
    <row r="5214" spans="1:2">
      <c r="A5214" s="538" t="s">
        <v>5525</v>
      </c>
      <c r="B5214" s="550">
        <v>50605</v>
      </c>
    </row>
    <row r="5215" spans="1:2">
      <c r="A5215" s="538" t="s">
        <v>5526</v>
      </c>
      <c r="B5215" s="550">
        <v>50606</v>
      </c>
    </row>
    <row r="5216" spans="1:2">
      <c r="A5216" s="538" t="s">
        <v>5527</v>
      </c>
      <c r="B5216" s="550">
        <v>50607</v>
      </c>
    </row>
    <row r="5217" spans="1:2">
      <c r="A5217" s="538" t="s">
        <v>5528</v>
      </c>
      <c r="B5217" s="550">
        <v>50608</v>
      </c>
    </row>
    <row r="5218" spans="1:2">
      <c r="A5218" s="538" t="s">
        <v>5529</v>
      </c>
      <c r="B5218" s="550">
        <v>50609</v>
      </c>
    </row>
    <row r="5219" spans="1:2">
      <c r="A5219" s="538" t="s">
        <v>5530</v>
      </c>
      <c r="B5219" s="550">
        <v>50610</v>
      </c>
    </row>
    <row r="5220" spans="1:2">
      <c r="A5220" s="538" t="s">
        <v>5531</v>
      </c>
      <c r="B5220" s="550">
        <v>50611</v>
      </c>
    </row>
    <row r="5221" spans="1:2">
      <c r="A5221" s="538" t="s">
        <v>5532</v>
      </c>
      <c r="B5221" s="550">
        <v>50612</v>
      </c>
    </row>
    <row r="5222" spans="1:2">
      <c r="A5222" s="538" t="s">
        <v>5533</v>
      </c>
      <c r="B5222" s="550">
        <v>50613</v>
      </c>
    </row>
    <row r="5223" spans="1:2">
      <c r="A5223" s="538" t="s">
        <v>5534</v>
      </c>
      <c r="B5223" s="550">
        <v>50614</v>
      </c>
    </row>
    <row r="5224" spans="1:2">
      <c r="A5224" s="538" t="s">
        <v>5535</v>
      </c>
      <c r="B5224" s="550">
        <v>50615</v>
      </c>
    </row>
    <row r="5225" spans="1:2">
      <c r="A5225" s="538" t="s">
        <v>5536</v>
      </c>
      <c r="B5225" s="550">
        <v>50616</v>
      </c>
    </row>
    <row r="5226" spans="1:2">
      <c r="A5226" s="538" t="s">
        <v>5537</v>
      </c>
      <c r="B5226" s="550">
        <v>50617</v>
      </c>
    </row>
    <row r="5227" spans="1:2">
      <c r="A5227" s="538" t="s">
        <v>5538</v>
      </c>
      <c r="B5227" s="550">
        <v>50618</v>
      </c>
    </row>
    <row r="5228" spans="1:2">
      <c r="A5228" s="538" t="s">
        <v>5539</v>
      </c>
      <c r="B5228" s="550">
        <v>50619</v>
      </c>
    </row>
    <row r="5229" spans="1:2">
      <c r="A5229" s="538" t="s">
        <v>5540</v>
      </c>
      <c r="B5229" s="550">
        <v>50620</v>
      </c>
    </row>
    <row r="5230" spans="1:2">
      <c r="A5230" s="538" t="s">
        <v>5541</v>
      </c>
      <c r="B5230" s="550">
        <v>50621</v>
      </c>
    </row>
    <row r="5231" spans="1:2">
      <c r="A5231" s="538" t="s">
        <v>5542</v>
      </c>
      <c r="B5231" s="550">
        <v>50622</v>
      </c>
    </row>
    <row r="5232" spans="1:2">
      <c r="A5232" s="538" t="s">
        <v>5543</v>
      </c>
      <c r="B5232" s="550">
        <v>50623</v>
      </c>
    </row>
    <row r="5233" spans="1:2">
      <c r="A5233" s="538" t="s">
        <v>5544</v>
      </c>
      <c r="B5233" s="550">
        <v>50624</v>
      </c>
    </row>
    <row r="5234" spans="1:2">
      <c r="A5234" s="538" t="s">
        <v>5545</v>
      </c>
      <c r="B5234" s="550">
        <v>50625</v>
      </c>
    </row>
    <row r="5235" spans="1:2">
      <c r="A5235" s="538" t="s">
        <v>5546</v>
      </c>
      <c r="B5235" s="550">
        <v>50626</v>
      </c>
    </row>
    <row r="5236" spans="1:2">
      <c r="A5236" s="538" t="s">
        <v>5547</v>
      </c>
      <c r="B5236" s="550">
        <v>50627</v>
      </c>
    </row>
    <row r="5237" spans="1:2">
      <c r="A5237" s="538" t="s">
        <v>5548</v>
      </c>
      <c r="B5237" s="550">
        <v>50628</v>
      </c>
    </row>
    <row r="5238" spans="1:2">
      <c r="A5238" s="538" t="s">
        <v>5549</v>
      </c>
      <c r="B5238" s="550">
        <v>50629</v>
      </c>
    </row>
    <row r="5239" spans="1:2">
      <c r="A5239" s="538" t="s">
        <v>5550</v>
      </c>
      <c r="B5239" s="550">
        <v>50630</v>
      </c>
    </row>
    <row r="5240" spans="1:2">
      <c r="A5240" s="538" t="s">
        <v>5551</v>
      </c>
      <c r="B5240" s="550">
        <v>50631</v>
      </c>
    </row>
    <row r="5241" spans="1:2">
      <c r="A5241" s="538" t="s">
        <v>5552</v>
      </c>
      <c r="B5241" s="550">
        <v>50632</v>
      </c>
    </row>
    <row r="5242" spans="1:2">
      <c r="A5242" s="538" t="s">
        <v>5553</v>
      </c>
      <c r="B5242" s="550">
        <v>50633</v>
      </c>
    </row>
    <row r="5243" spans="1:2">
      <c r="A5243" s="538" t="s">
        <v>5554</v>
      </c>
      <c r="B5243" s="550">
        <v>50634</v>
      </c>
    </row>
    <row r="5244" spans="1:2">
      <c r="A5244" s="538" t="s">
        <v>5555</v>
      </c>
      <c r="B5244" s="550">
        <v>50635</v>
      </c>
    </row>
    <row r="5245" spans="1:2">
      <c r="A5245" s="538" t="s">
        <v>5556</v>
      </c>
      <c r="B5245" s="550">
        <v>50636</v>
      </c>
    </row>
    <row r="5246" spans="1:2">
      <c r="A5246" s="538" t="s">
        <v>5557</v>
      </c>
      <c r="B5246" s="550">
        <v>50637</v>
      </c>
    </row>
    <row r="5247" spans="1:2">
      <c r="A5247" s="538" t="s">
        <v>5558</v>
      </c>
      <c r="B5247" s="550">
        <v>50638</v>
      </c>
    </row>
    <row r="5248" spans="1:2">
      <c r="A5248" s="538" t="s">
        <v>5559</v>
      </c>
      <c r="B5248" s="550">
        <v>50639</v>
      </c>
    </row>
    <row r="5249" spans="1:2">
      <c r="A5249" s="538" t="s">
        <v>5560</v>
      </c>
      <c r="B5249" s="550">
        <v>50640</v>
      </c>
    </row>
    <row r="5250" spans="1:2">
      <c r="A5250" s="538" t="s">
        <v>5561</v>
      </c>
      <c r="B5250" s="550">
        <v>50641</v>
      </c>
    </row>
    <row r="5251" spans="1:2">
      <c r="A5251" s="538" t="s">
        <v>5562</v>
      </c>
      <c r="B5251" s="550">
        <v>50642</v>
      </c>
    </row>
    <row r="5252" spans="1:2">
      <c r="A5252" s="538" t="s">
        <v>5563</v>
      </c>
      <c r="B5252" s="550">
        <v>50643</v>
      </c>
    </row>
    <row r="5253" spans="1:2">
      <c r="A5253" s="538" t="s">
        <v>5564</v>
      </c>
      <c r="B5253" s="550">
        <v>50644</v>
      </c>
    </row>
    <row r="5254" spans="1:2">
      <c r="A5254" s="538" t="s">
        <v>5565</v>
      </c>
      <c r="B5254" s="550">
        <v>50645</v>
      </c>
    </row>
    <row r="5255" spans="1:2">
      <c r="A5255" s="538" t="s">
        <v>5566</v>
      </c>
      <c r="B5255" s="550">
        <v>50646</v>
      </c>
    </row>
    <row r="5256" spans="1:2">
      <c r="A5256" s="538" t="s">
        <v>5567</v>
      </c>
      <c r="B5256" s="550">
        <v>50647</v>
      </c>
    </row>
    <row r="5257" spans="1:2">
      <c r="A5257" s="538" t="s">
        <v>5568</v>
      </c>
      <c r="B5257" s="550">
        <v>50648</v>
      </c>
    </row>
    <row r="5258" spans="1:2">
      <c r="A5258" s="538" t="s">
        <v>5569</v>
      </c>
      <c r="B5258" s="550">
        <v>50649</v>
      </c>
    </row>
    <row r="5259" spans="1:2">
      <c r="A5259" s="538" t="s">
        <v>5570</v>
      </c>
      <c r="B5259" s="550">
        <v>50650</v>
      </c>
    </row>
    <row r="5260" spans="1:2">
      <c r="A5260" s="538" t="s">
        <v>5571</v>
      </c>
      <c r="B5260" s="550">
        <v>50651</v>
      </c>
    </row>
    <row r="5261" spans="1:2">
      <c r="A5261" s="538" t="s">
        <v>5572</v>
      </c>
      <c r="B5261" s="550">
        <v>50652</v>
      </c>
    </row>
    <row r="5262" spans="1:2">
      <c r="A5262" s="538" t="s">
        <v>5573</v>
      </c>
      <c r="B5262" s="550">
        <v>50653</v>
      </c>
    </row>
    <row r="5263" spans="1:2">
      <c r="A5263" s="538" t="s">
        <v>5574</v>
      </c>
      <c r="B5263" s="550">
        <v>50654</v>
      </c>
    </row>
    <row r="5264" spans="1:2">
      <c r="A5264" s="538" t="s">
        <v>5575</v>
      </c>
      <c r="B5264" s="550">
        <v>50655</v>
      </c>
    </row>
    <row r="5265" spans="1:2">
      <c r="A5265" s="538" t="s">
        <v>5576</v>
      </c>
      <c r="B5265" s="550">
        <v>50656</v>
      </c>
    </row>
    <row r="5266" spans="1:2">
      <c r="A5266" s="538" t="s">
        <v>5577</v>
      </c>
      <c r="B5266" s="550">
        <v>50657</v>
      </c>
    </row>
    <row r="5267" spans="1:2">
      <c r="A5267" s="538" t="s">
        <v>5578</v>
      </c>
      <c r="B5267" s="550">
        <v>50658</v>
      </c>
    </row>
    <row r="5268" spans="1:2">
      <c r="A5268" s="538" t="s">
        <v>5579</v>
      </c>
      <c r="B5268" s="550">
        <v>50659</v>
      </c>
    </row>
    <row r="5269" spans="1:2">
      <c r="A5269" s="538" t="s">
        <v>5580</v>
      </c>
      <c r="B5269" s="550">
        <v>50660</v>
      </c>
    </row>
    <row r="5270" spans="1:2">
      <c r="A5270" s="538" t="s">
        <v>5581</v>
      </c>
      <c r="B5270" s="550">
        <v>50661</v>
      </c>
    </row>
    <row r="5271" spans="1:2">
      <c r="A5271" s="538" t="s">
        <v>5582</v>
      </c>
      <c r="B5271" s="550">
        <v>50662</v>
      </c>
    </row>
    <row r="5272" spans="1:2">
      <c r="A5272" s="538" t="s">
        <v>5583</v>
      </c>
      <c r="B5272" s="550">
        <v>50663</v>
      </c>
    </row>
    <row r="5273" spans="1:2">
      <c r="A5273" s="538" t="s">
        <v>5584</v>
      </c>
      <c r="B5273" s="550">
        <v>50664</v>
      </c>
    </row>
    <row r="5274" spans="1:2">
      <c r="A5274" s="538" t="s">
        <v>5585</v>
      </c>
      <c r="B5274" s="550">
        <v>50665</v>
      </c>
    </row>
    <row r="5275" spans="1:2">
      <c r="A5275" s="538" t="s">
        <v>5586</v>
      </c>
      <c r="B5275" s="550">
        <v>50666</v>
      </c>
    </row>
    <row r="5276" spans="1:2">
      <c r="A5276" s="538" t="s">
        <v>5587</v>
      </c>
      <c r="B5276" s="550">
        <v>50667</v>
      </c>
    </row>
    <row r="5277" spans="1:2">
      <c r="A5277" s="538" t="s">
        <v>5588</v>
      </c>
      <c r="B5277" s="550">
        <v>50668</v>
      </c>
    </row>
    <row r="5278" spans="1:2">
      <c r="A5278" s="538" t="s">
        <v>5589</v>
      </c>
      <c r="B5278" s="550">
        <v>50669</v>
      </c>
    </row>
    <row r="5279" spans="1:2">
      <c r="A5279" s="538" t="s">
        <v>5590</v>
      </c>
      <c r="B5279" s="550">
        <v>50670</v>
      </c>
    </row>
    <row r="5280" spans="1:2">
      <c r="A5280" s="538" t="s">
        <v>5591</v>
      </c>
      <c r="B5280" s="550">
        <v>50671</v>
      </c>
    </row>
    <row r="5281" spans="1:2">
      <c r="A5281" s="538" t="s">
        <v>5592</v>
      </c>
      <c r="B5281" s="550">
        <v>50672</v>
      </c>
    </row>
    <row r="5282" spans="1:2">
      <c r="A5282" s="538" t="s">
        <v>5593</v>
      </c>
      <c r="B5282" s="550">
        <v>50673</v>
      </c>
    </row>
    <row r="5283" spans="1:2">
      <c r="A5283" s="538" t="s">
        <v>5594</v>
      </c>
      <c r="B5283" s="550">
        <v>50674</v>
      </c>
    </row>
    <row r="5284" spans="1:2">
      <c r="A5284" s="538" t="s">
        <v>5595</v>
      </c>
      <c r="B5284" s="550">
        <v>50675</v>
      </c>
    </row>
    <row r="5285" spans="1:2">
      <c r="A5285" s="538" t="s">
        <v>5596</v>
      </c>
      <c r="B5285" s="550">
        <v>50676</v>
      </c>
    </row>
    <row r="5286" spans="1:2">
      <c r="A5286" s="538" t="s">
        <v>5597</v>
      </c>
      <c r="B5286" s="550">
        <v>50677</v>
      </c>
    </row>
    <row r="5287" spans="1:2">
      <c r="A5287" s="538" t="s">
        <v>5598</v>
      </c>
      <c r="B5287" s="550">
        <v>50678</v>
      </c>
    </row>
    <row r="5288" spans="1:2">
      <c r="A5288" s="538" t="s">
        <v>5599</v>
      </c>
      <c r="B5288" s="550">
        <v>50679</v>
      </c>
    </row>
    <row r="5289" spans="1:2">
      <c r="A5289" s="538" t="s">
        <v>5600</v>
      </c>
      <c r="B5289" s="550">
        <v>50680</v>
      </c>
    </row>
    <row r="5290" spans="1:2">
      <c r="A5290" s="538" t="s">
        <v>5601</v>
      </c>
      <c r="B5290" s="550">
        <v>50681</v>
      </c>
    </row>
    <row r="5291" spans="1:2">
      <c r="A5291" s="538" t="s">
        <v>5602</v>
      </c>
      <c r="B5291" s="550">
        <v>50682</v>
      </c>
    </row>
    <row r="5292" spans="1:2">
      <c r="A5292" s="538" t="s">
        <v>5603</v>
      </c>
      <c r="B5292" s="550">
        <v>50683</v>
      </c>
    </row>
    <row r="5293" spans="1:2">
      <c r="A5293" s="538" t="s">
        <v>5604</v>
      </c>
      <c r="B5293" s="550">
        <v>50684</v>
      </c>
    </row>
    <row r="5294" spans="1:2">
      <c r="A5294" s="538" t="s">
        <v>5605</v>
      </c>
      <c r="B5294" s="550">
        <v>50685</v>
      </c>
    </row>
    <row r="5295" spans="1:2">
      <c r="A5295" s="538" t="s">
        <v>5606</v>
      </c>
      <c r="B5295" s="550">
        <v>50686</v>
      </c>
    </row>
    <row r="5296" spans="1:2">
      <c r="A5296" s="538" t="s">
        <v>5607</v>
      </c>
      <c r="B5296" s="550">
        <v>50687</v>
      </c>
    </row>
    <row r="5297" spans="1:2">
      <c r="A5297" s="538" t="s">
        <v>5608</v>
      </c>
      <c r="B5297" s="550">
        <v>50688</v>
      </c>
    </row>
    <row r="5298" spans="1:2">
      <c r="A5298" s="538" t="s">
        <v>5609</v>
      </c>
      <c r="B5298" s="550">
        <v>50689</v>
      </c>
    </row>
    <row r="5299" spans="1:2">
      <c r="A5299" s="538" t="s">
        <v>5610</v>
      </c>
      <c r="B5299" s="550">
        <v>50690</v>
      </c>
    </row>
    <row r="5300" spans="1:2">
      <c r="A5300" s="538" t="s">
        <v>5611</v>
      </c>
      <c r="B5300" s="550">
        <v>50691</v>
      </c>
    </row>
    <row r="5301" spans="1:2">
      <c r="A5301" s="538" t="s">
        <v>5612</v>
      </c>
      <c r="B5301" s="550">
        <v>50692</v>
      </c>
    </row>
    <row r="5302" spans="1:2">
      <c r="A5302" s="538" t="s">
        <v>5613</v>
      </c>
      <c r="B5302" s="550">
        <v>50693</v>
      </c>
    </row>
    <row r="5303" spans="1:2">
      <c r="A5303" s="538" t="s">
        <v>5614</v>
      </c>
      <c r="B5303" s="550">
        <v>50694</v>
      </c>
    </row>
    <row r="5304" spans="1:2">
      <c r="A5304" s="538" t="s">
        <v>5615</v>
      </c>
      <c r="B5304" s="550">
        <v>50695</v>
      </c>
    </row>
    <row r="5305" spans="1:2">
      <c r="A5305" s="538" t="s">
        <v>5616</v>
      </c>
      <c r="B5305" s="550">
        <v>50696</v>
      </c>
    </row>
    <row r="5306" spans="1:2">
      <c r="A5306" s="538" t="s">
        <v>5617</v>
      </c>
      <c r="B5306" s="550">
        <v>50697</v>
      </c>
    </row>
    <row r="5307" spans="1:2">
      <c r="A5307" s="538" t="s">
        <v>5618</v>
      </c>
      <c r="B5307" s="550">
        <v>50698</v>
      </c>
    </row>
    <row r="5308" spans="1:2">
      <c r="A5308" s="538" t="s">
        <v>5619</v>
      </c>
      <c r="B5308" s="550">
        <v>50699</v>
      </c>
    </row>
    <row r="5309" spans="1:2">
      <c r="A5309" s="538" t="s">
        <v>5620</v>
      </c>
      <c r="B5309" s="550">
        <v>50700</v>
      </c>
    </row>
    <row r="5310" spans="1:2">
      <c r="A5310" s="538" t="s">
        <v>5621</v>
      </c>
      <c r="B5310" s="550">
        <v>50701</v>
      </c>
    </row>
    <row r="5311" spans="1:2">
      <c r="A5311" s="538" t="s">
        <v>5622</v>
      </c>
      <c r="B5311" s="550">
        <v>50702</v>
      </c>
    </row>
    <row r="5312" spans="1:2">
      <c r="A5312" s="538" t="s">
        <v>5623</v>
      </c>
      <c r="B5312" s="550">
        <v>50703</v>
      </c>
    </row>
    <row r="5313" spans="1:2">
      <c r="A5313" s="538" t="s">
        <v>5624</v>
      </c>
      <c r="B5313" s="550">
        <v>50704</v>
      </c>
    </row>
    <row r="5314" spans="1:2">
      <c r="A5314" s="538" t="s">
        <v>5625</v>
      </c>
      <c r="B5314" s="550">
        <v>50705</v>
      </c>
    </row>
    <row r="5315" spans="1:2">
      <c r="A5315" s="538" t="s">
        <v>5626</v>
      </c>
      <c r="B5315" s="550">
        <v>50706</v>
      </c>
    </row>
    <row r="5316" spans="1:2">
      <c r="A5316" s="538" t="s">
        <v>5627</v>
      </c>
      <c r="B5316" s="550">
        <v>50707</v>
      </c>
    </row>
    <row r="5317" spans="1:2">
      <c r="A5317" s="538" t="s">
        <v>5628</v>
      </c>
      <c r="B5317" s="550">
        <v>50708</v>
      </c>
    </row>
    <row r="5318" spans="1:2">
      <c r="A5318" s="538" t="s">
        <v>5629</v>
      </c>
      <c r="B5318" s="550">
        <v>50709</v>
      </c>
    </row>
    <row r="5319" spans="1:2">
      <c r="A5319" s="538" t="s">
        <v>5630</v>
      </c>
      <c r="B5319" s="550">
        <v>50710</v>
      </c>
    </row>
    <row r="5320" spans="1:2">
      <c r="A5320" s="538" t="s">
        <v>5631</v>
      </c>
      <c r="B5320" s="550">
        <v>50711</v>
      </c>
    </row>
    <row r="5321" spans="1:2">
      <c r="A5321" s="538" t="s">
        <v>5632</v>
      </c>
      <c r="B5321" s="550">
        <v>50712</v>
      </c>
    </row>
    <row r="5322" spans="1:2">
      <c r="A5322" s="538" t="s">
        <v>5633</v>
      </c>
      <c r="B5322" s="550">
        <v>50713</v>
      </c>
    </row>
    <row r="5323" spans="1:2">
      <c r="A5323" s="538" t="s">
        <v>5634</v>
      </c>
      <c r="B5323" s="550">
        <v>50714</v>
      </c>
    </row>
    <row r="5324" spans="1:2">
      <c r="A5324" s="538" t="s">
        <v>5635</v>
      </c>
      <c r="B5324" s="550">
        <v>50715</v>
      </c>
    </row>
    <row r="5325" spans="1:2">
      <c r="A5325" s="538" t="s">
        <v>5636</v>
      </c>
      <c r="B5325" s="550">
        <v>50716</v>
      </c>
    </row>
    <row r="5326" spans="1:2">
      <c r="A5326" s="538" t="s">
        <v>5637</v>
      </c>
      <c r="B5326" s="550">
        <v>50717</v>
      </c>
    </row>
    <row r="5327" spans="1:2">
      <c r="A5327" s="538" t="s">
        <v>5638</v>
      </c>
      <c r="B5327" s="550">
        <v>50718</v>
      </c>
    </row>
    <row r="5328" spans="1:2">
      <c r="A5328" s="538" t="s">
        <v>5639</v>
      </c>
      <c r="B5328" s="550">
        <v>50719</v>
      </c>
    </row>
    <row r="5329" spans="1:2">
      <c r="A5329" s="538" t="s">
        <v>5640</v>
      </c>
      <c r="B5329" s="550">
        <v>50720</v>
      </c>
    </row>
    <row r="5330" spans="1:2">
      <c r="A5330" s="538" t="s">
        <v>5641</v>
      </c>
      <c r="B5330" s="550">
        <v>50721</v>
      </c>
    </row>
    <row r="5331" spans="1:2">
      <c r="A5331" s="538" t="s">
        <v>5642</v>
      </c>
      <c r="B5331" s="550">
        <v>50722</v>
      </c>
    </row>
    <row r="5332" spans="1:2">
      <c r="A5332" s="538" t="s">
        <v>5643</v>
      </c>
      <c r="B5332" s="550">
        <v>50723</v>
      </c>
    </row>
    <row r="5333" spans="1:2">
      <c r="A5333" s="538" t="s">
        <v>5644</v>
      </c>
      <c r="B5333" s="550">
        <v>50724</v>
      </c>
    </row>
    <row r="5334" spans="1:2">
      <c r="A5334" s="538" t="s">
        <v>5645</v>
      </c>
      <c r="B5334" s="550">
        <v>50725</v>
      </c>
    </row>
    <row r="5335" spans="1:2">
      <c r="A5335" s="538" t="s">
        <v>5646</v>
      </c>
      <c r="B5335" s="550">
        <v>50726</v>
      </c>
    </row>
    <row r="5336" spans="1:2">
      <c r="A5336" s="538" t="s">
        <v>5647</v>
      </c>
      <c r="B5336" s="550">
        <v>50727</v>
      </c>
    </row>
    <row r="5337" spans="1:2">
      <c r="A5337" s="538" t="s">
        <v>5648</v>
      </c>
      <c r="B5337" s="550">
        <v>50728</v>
      </c>
    </row>
    <row r="5338" spans="1:2">
      <c r="A5338" s="538" t="s">
        <v>5649</v>
      </c>
      <c r="B5338" s="550">
        <v>50729</v>
      </c>
    </row>
    <row r="5339" spans="1:2">
      <c r="A5339" s="538" t="s">
        <v>5650</v>
      </c>
      <c r="B5339" s="550">
        <v>50730</v>
      </c>
    </row>
    <row r="5340" spans="1:2">
      <c r="A5340" s="538" t="s">
        <v>5651</v>
      </c>
      <c r="B5340" s="550">
        <v>50731</v>
      </c>
    </row>
    <row r="5341" spans="1:2">
      <c r="A5341" s="538" t="s">
        <v>5652</v>
      </c>
      <c r="B5341" s="550">
        <v>50732</v>
      </c>
    </row>
    <row r="5342" spans="1:2">
      <c r="A5342" s="538" t="s">
        <v>5653</v>
      </c>
      <c r="B5342" s="550">
        <v>50733</v>
      </c>
    </row>
    <row r="5343" spans="1:2">
      <c r="A5343" s="538" t="s">
        <v>5654</v>
      </c>
      <c r="B5343" s="550">
        <v>50734</v>
      </c>
    </row>
    <row r="5344" spans="1:2">
      <c r="A5344" s="538" t="s">
        <v>5655</v>
      </c>
      <c r="B5344" s="550">
        <v>50735</v>
      </c>
    </row>
    <row r="5345" spans="1:2">
      <c r="A5345" s="538" t="s">
        <v>5656</v>
      </c>
      <c r="B5345" s="550">
        <v>50736</v>
      </c>
    </row>
    <row r="5346" spans="1:2">
      <c r="A5346" s="538" t="s">
        <v>5657</v>
      </c>
      <c r="B5346" s="550">
        <v>50737</v>
      </c>
    </row>
    <row r="5347" spans="1:2">
      <c r="A5347" s="538" t="s">
        <v>5658</v>
      </c>
      <c r="B5347" s="550">
        <v>50738</v>
      </c>
    </row>
    <row r="5348" spans="1:2">
      <c r="A5348" s="538" t="s">
        <v>5659</v>
      </c>
      <c r="B5348" s="550">
        <v>50739</v>
      </c>
    </row>
    <row r="5349" spans="1:2">
      <c r="A5349" s="538" t="s">
        <v>5660</v>
      </c>
      <c r="B5349" s="550">
        <v>50740</v>
      </c>
    </row>
    <row r="5350" spans="1:2">
      <c r="A5350" s="538" t="s">
        <v>5661</v>
      </c>
      <c r="B5350" s="550">
        <v>50741</v>
      </c>
    </row>
    <row r="5351" spans="1:2">
      <c r="A5351" s="538" t="s">
        <v>5662</v>
      </c>
      <c r="B5351" s="550">
        <v>50742</v>
      </c>
    </row>
    <row r="5352" spans="1:2">
      <c r="A5352" s="538" t="s">
        <v>5663</v>
      </c>
      <c r="B5352" s="550">
        <v>50743</v>
      </c>
    </row>
    <row r="5353" spans="1:2">
      <c r="A5353" s="538" t="s">
        <v>5664</v>
      </c>
      <c r="B5353" s="550">
        <v>50744</v>
      </c>
    </row>
    <row r="5354" spans="1:2">
      <c r="A5354" s="538" t="s">
        <v>5665</v>
      </c>
      <c r="B5354" s="550">
        <v>50745</v>
      </c>
    </row>
    <row r="5355" spans="1:2">
      <c r="A5355" s="538" t="s">
        <v>5666</v>
      </c>
      <c r="B5355" s="550">
        <v>50746</v>
      </c>
    </row>
    <row r="5356" spans="1:2">
      <c r="A5356" s="538" t="s">
        <v>5667</v>
      </c>
      <c r="B5356" s="550">
        <v>50747</v>
      </c>
    </row>
    <row r="5357" spans="1:2">
      <c r="A5357" s="538" t="s">
        <v>5668</v>
      </c>
      <c r="B5357" s="550">
        <v>50748</v>
      </c>
    </row>
    <row r="5358" spans="1:2">
      <c r="A5358" s="538" t="s">
        <v>5669</v>
      </c>
      <c r="B5358" s="550">
        <v>50749</v>
      </c>
    </row>
    <row r="5359" spans="1:2">
      <c r="A5359" s="538" t="s">
        <v>5670</v>
      </c>
      <c r="B5359" s="550">
        <v>50750</v>
      </c>
    </row>
    <row r="5360" spans="1:2">
      <c r="A5360" s="538" t="s">
        <v>5671</v>
      </c>
      <c r="B5360" s="550">
        <v>50751</v>
      </c>
    </row>
    <row r="5361" spans="1:2">
      <c r="A5361" s="538" t="s">
        <v>5672</v>
      </c>
      <c r="B5361" s="550">
        <v>50752</v>
      </c>
    </row>
    <row r="5362" spans="1:2">
      <c r="A5362" s="538" t="s">
        <v>5673</v>
      </c>
      <c r="B5362" s="550">
        <v>50753</v>
      </c>
    </row>
    <row r="5363" spans="1:2">
      <c r="A5363" s="538" t="s">
        <v>5674</v>
      </c>
      <c r="B5363" s="550">
        <v>50754</v>
      </c>
    </row>
    <row r="5364" spans="1:2">
      <c r="A5364" s="538" t="s">
        <v>5675</v>
      </c>
      <c r="B5364" s="550">
        <v>50755</v>
      </c>
    </row>
    <row r="5365" spans="1:2">
      <c r="A5365" s="538" t="s">
        <v>5676</v>
      </c>
      <c r="B5365" s="550">
        <v>50756</v>
      </c>
    </row>
    <row r="5366" spans="1:2">
      <c r="A5366" s="538" t="s">
        <v>5677</v>
      </c>
      <c r="B5366" s="550">
        <v>50757</v>
      </c>
    </row>
    <row r="5367" spans="1:2">
      <c r="A5367" s="538" t="s">
        <v>5678</v>
      </c>
      <c r="B5367" s="550">
        <v>50758</v>
      </c>
    </row>
    <row r="5368" spans="1:2">
      <c r="A5368" s="538" t="s">
        <v>5679</v>
      </c>
      <c r="B5368" s="550">
        <v>50759</v>
      </c>
    </row>
    <row r="5369" spans="1:2">
      <c r="A5369" s="538" t="s">
        <v>5680</v>
      </c>
      <c r="B5369" s="550">
        <v>50760</v>
      </c>
    </row>
    <row r="5370" spans="1:2">
      <c r="A5370" s="538" t="s">
        <v>5681</v>
      </c>
      <c r="B5370" s="550">
        <v>50761</v>
      </c>
    </row>
    <row r="5371" spans="1:2">
      <c r="A5371" s="538" t="s">
        <v>5682</v>
      </c>
      <c r="B5371" s="550">
        <v>50762</v>
      </c>
    </row>
    <row r="5372" spans="1:2">
      <c r="A5372" s="538" t="s">
        <v>5683</v>
      </c>
      <c r="B5372" s="550">
        <v>50763</v>
      </c>
    </row>
    <row r="5373" spans="1:2">
      <c r="A5373" s="538" t="s">
        <v>5684</v>
      </c>
      <c r="B5373" s="550">
        <v>50764</v>
      </c>
    </row>
    <row r="5374" spans="1:2">
      <c r="A5374" s="538" t="s">
        <v>5685</v>
      </c>
      <c r="B5374" s="550">
        <v>50765</v>
      </c>
    </row>
    <row r="5375" spans="1:2">
      <c r="A5375" s="538" t="s">
        <v>5686</v>
      </c>
      <c r="B5375" s="550">
        <v>50766</v>
      </c>
    </row>
    <row r="5376" spans="1:2">
      <c r="A5376" s="538" t="s">
        <v>5687</v>
      </c>
      <c r="B5376" s="550">
        <v>50767</v>
      </c>
    </row>
    <row r="5377" spans="1:2">
      <c r="A5377" s="538" t="s">
        <v>5688</v>
      </c>
      <c r="B5377" s="550">
        <v>50768</v>
      </c>
    </row>
    <row r="5378" spans="1:2">
      <c r="A5378" s="538" t="s">
        <v>5689</v>
      </c>
      <c r="B5378" s="550">
        <v>50769</v>
      </c>
    </row>
    <row r="5379" spans="1:2">
      <c r="A5379" s="538" t="s">
        <v>5690</v>
      </c>
      <c r="B5379" s="550">
        <v>50770</v>
      </c>
    </row>
    <row r="5380" spans="1:2">
      <c r="A5380" s="538" t="s">
        <v>5691</v>
      </c>
      <c r="B5380" s="550">
        <v>50771</v>
      </c>
    </row>
    <row r="5381" spans="1:2">
      <c r="A5381" s="538" t="s">
        <v>5692</v>
      </c>
      <c r="B5381" s="550">
        <v>50772</v>
      </c>
    </row>
    <row r="5382" spans="1:2">
      <c r="A5382" s="538" t="s">
        <v>5693</v>
      </c>
      <c r="B5382" s="550">
        <v>50773</v>
      </c>
    </row>
    <row r="5383" spans="1:2">
      <c r="A5383" s="538" t="s">
        <v>5694</v>
      </c>
      <c r="B5383" s="550">
        <v>50774</v>
      </c>
    </row>
    <row r="5384" spans="1:2">
      <c r="A5384" s="538" t="s">
        <v>5695</v>
      </c>
      <c r="B5384" s="550">
        <v>50775</v>
      </c>
    </row>
    <row r="5385" spans="1:2">
      <c r="A5385" s="538" t="s">
        <v>5696</v>
      </c>
      <c r="B5385" s="550">
        <v>50776</v>
      </c>
    </row>
    <row r="5386" spans="1:2">
      <c r="A5386" s="538" t="s">
        <v>5697</v>
      </c>
      <c r="B5386" s="550">
        <v>50777</v>
      </c>
    </row>
    <row r="5387" spans="1:2">
      <c r="A5387" s="538" t="s">
        <v>5698</v>
      </c>
      <c r="B5387" s="550">
        <v>50778</v>
      </c>
    </row>
    <row r="5388" spans="1:2">
      <c r="A5388" s="538" t="s">
        <v>5699</v>
      </c>
      <c r="B5388" s="550">
        <v>50779</v>
      </c>
    </row>
    <row r="5389" spans="1:2">
      <c r="A5389" s="538" t="s">
        <v>5700</v>
      </c>
      <c r="B5389" s="550">
        <v>50780</v>
      </c>
    </row>
    <row r="5390" spans="1:2">
      <c r="A5390" s="538" t="s">
        <v>5701</v>
      </c>
      <c r="B5390" s="550">
        <v>50781</v>
      </c>
    </row>
    <row r="5391" spans="1:2">
      <c r="A5391" s="538" t="s">
        <v>5702</v>
      </c>
      <c r="B5391" s="550">
        <v>50782</v>
      </c>
    </row>
    <row r="5392" spans="1:2">
      <c r="A5392" s="538" t="s">
        <v>5703</v>
      </c>
      <c r="B5392" s="550">
        <v>50783</v>
      </c>
    </row>
    <row r="5393" spans="1:2">
      <c r="A5393" s="538" t="s">
        <v>5704</v>
      </c>
      <c r="B5393" s="550">
        <v>50784</v>
      </c>
    </row>
    <row r="5394" spans="1:2">
      <c r="A5394" s="538" t="s">
        <v>5705</v>
      </c>
      <c r="B5394" s="550">
        <v>50785</v>
      </c>
    </row>
    <row r="5395" spans="1:2">
      <c r="A5395" s="538" t="s">
        <v>5706</v>
      </c>
      <c r="B5395" s="550">
        <v>50786</v>
      </c>
    </row>
    <row r="5396" spans="1:2">
      <c r="A5396" s="538" t="s">
        <v>5707</v>
      </c>
      <c r="B5396" s="550">
        <v>50787</v>
      </c>
    </row>
    <row r="5397" spans="1:2">
      <c r="A5397" s="538" t="s">
        <v>5708</v>
      </c>
      <c r="B5397" s="550">
        <v>50788</v>
      </c>
    </row>
    <row r="5398" spans="1:2">
      <c r="A5398" s="538" t="s">
        <v>5709</v>
      </c>
      <c r="B5398" s="550">
        <v>50789</v>
      </c>
    </row>
    <row r="5399" spans="1:2">
      <c r="A5399" s="538" t="s">
        <v>5710</v>
      </c>
      <c r="B5399" s="550">
        <v>50790</v>
      </c>
    </row>
    <row r="5400" spans="1:2">
      <c r="A5400" s="538" t="s">
        <v>5711</v>
      </c>
      <c r="B5400" s="550">
        <v>50791</v>
      </c>
    </row>
    <row r="5401" spans="1:2">
      <c r="A5401" s="538" t="s">
        <v>5712</v>
      </c>
      <c r="B5401" s="550">
        <v>50792</v>
      </c>
    </row>
    <row r="5402" spans="1:2">
      <c r="A5402" s="538" t="s">
        <v>5713</v>
      </c>
      <c r="B5402" s="550">
        <v>50793</v>
      </c>
    </row>
    <row r="5403" spans="1:2">
      <c r="A5403" s="538" t="s">
        <v>5714</v>
      </c>
      <c r="B5403" s="550">
        <v>50794</v>
      </c>
    </row>
    <row r="5404" spans="1:2">
      <c r="A5404" s="538" t="s">
        <v>5715</v>
      </c>
      <c r="B5404" s="550">
        <v>50795</v>
      </c>
    </row>
    <row r="5405" spans="1:2">
      <c r="A5405" s="538" t="s">
        <v>5716</v>
      </c>
      <c r="B5405" s="550">
        <v>50796</v>
      </c>
    </row>
    <row r="5406" spans="1:2">
      <c r="A5406" s="538" t="s">
        <v>5717</v>
      </c>
      <c r="B5406" s="550">
        <v>50797</v>
      </c>
    </row>
    <row r="5407" spans="1:2">
      <c r="A5407" s="538" t="s">
        <v>5718</v>
      </c>
      <c r="B5407" s="550">
        <v>50798</v>
      </c>
    </row>
    <row r="5408" spans="1:2">
      <c r="A5408" s="538" t="s">
        <v>5719</v>
      </c>
      <c r="B5408" s="550">
        <v>50799</v>
      </c>
    </row>
    <row r="5409" spans="1:2">
      <c r="A5409" s="538" t="s">
        <v>5720</v>
      </c>
      <c r="B5409" s="550">
        <v>50800</v>
      </c>
    </row>
    <row r="5410" spans="1:2">
      <c r="A5410" s="538" t="s">
        <v>5721</v>
      </c>
      <c r="B5410" s="550">
        <v>50801</v>
      </c>
    </row>
    <row r="5411" spans="1:2">
      <c r="A5411" s="538" t="s">
        <v>5722</v>
      </c>
      <c r="B5411" s="550">
        <v>50802</v>
      </c>
    </row>
    <row r="5412" spans="1:2">
      <c r="A5412" s="538" t="s">
        <v>5723</v>
      </c>
      <c r="B5412" s="550">
        <v>50803</v>
      </c>
    </row>
    <row r="5413" spans="1:2">
      <c r="A5413" s="538" t="s">
        <v>5724</v>
      </c>
      <c r="B5413" s="550">
        <v>50804</v>
      </c>
    </row>
    <row r="5414" spans="1:2">
      <c r="A5414" s="538" t="s">
        <v>5725</v>
      </c>
      <c r="B5414" s="550">
        <v>50805</v>
      </c>
    </row>
    <row r="5415" spans="1:2">
      <c r="A5415" s="538" t="s">
        <v>5726</v>
      </c>
      <c r="B5415" s="550">
        <v>50806</v>
      </c>
    </row>
    <row r="5416" spans="1:2">
      <c r="A5416" s="538" t="s">
        <v>5727</v>
      </c>
      <c r="B5416" s="550">
        <v>50807</v>
      </c>
    </row>
    <row r="5417" spans="1:2">
      <c r="A5417" s="538" t="s">
        <v>5728</v>
      </c>
      <c r="B5417" s="550">
        <v>50808</v>
      </c>
    </row>
    <row r="5418" spans="1:2">
      <c r="A5418" s="538" t="s">
        <v>5729</v>
      </c>
      <c r="B5418" s="550">
        <v>50809</v>
      </c>
    </row>
    <row r="5419" spans="1:2">
      <c r="A5419" s="538" t="s">
        <v>5730</v>
      </c>
      <c r="B5419" s="550">
        <v>50810</v>
      </c>
    </row>
    <row r="5420" spans="1:2">
      <c r="A5420" s="538" t="s">
        <v>5731</v>
      </c>
      <c r="B5420" s="550">
        <v>50811</v>
      </c>
    </row>
    <row r="5421" spans="1:2">
      <c r="A5421" s="538" t="s">
        <v>5732</v>
      </c>
      <c r="B5421" s="550">
        <v>50812</v>
      </c>
    </row>
    <row r="5422" spans="1:2">
      <c r="A5422" s="538" t="s">
        <v>5733</v>
      </c>
      <c r="B5422" s="550">
        <v>50813</v>
      </c>
    </row>
    <row r="5423" spans="1:2">
      <c r="A5423" s="538" t="s">
        <v>5734</v>
      </c>
      <c r="B5423" s="550">
        <v>50814</v>
      </c>
    </row>
    <row r="5424" spans="1:2">
      <c r="A5424" s="538" t="s">
        <v>5735</v>
      </c>
      <c r="B5424" s="550">
        <v>50815</v>
      </c>
    </row>
    <row r="5425" spans="1:2">
      <c r="A5425" s="538" t="s">
        <v>5736</v>
      </c>
      <c r="B5425" s="550">
        <v>50816</v>
      </c>
    </row>
    <row r="5426" spans="1:2">
      <c r="A5426" s="538" t="s">
        <v>5737</v>
      </c>
      <c r="B5426" s="550">
        <v>50817</v>
      </c>
    </row>
    <row r="5427" spans="1:2">
      <c r="A5427" s="538" t="s">
        <v>5738</v>
      </c>
      <c r="B5427" s="550">
        <v>50818</v>
      </c>
    </row>
    <row r="5428" spans="1:2">
      <c r="A5428" s="538" t="s">
        <v>5739</v>
      </c>
      <c r="B5428" s="550">
        <v>50819</v>
      </c>
    </row>
    <row r="5429" spans="1:2">
      <c r="A5429" s="538" t="s">
        <v>5740</v>
      </c>
      <c r="B5429" s="550">
        <v>50820</v>
      </c>
    </row>
    <row r="5430" spans="1:2">
      <c r="A5430" s="538" t="s">
        <v>5741</v>
      </c>
      <c r="B5430" s="550">
        <v>50821</v>
      </c>
    </row>
    <row r="5431" spans="1:2">
      <c r="A5431" s="538" t="s">
        <v>5742</v>
      </c>
      <c r="B5431" s="550">
        <v>50822</v>
      </c>
    </row>
    <row r="5432" spans="1:2">
      <c r="A5432" s="538" t="s">
        <v>5743</v>
      </c>
      <c r="B5432" s="550">
        <v>50823</v>
      </c>
    </row>
    <row r="5433" spans="1:2">
      <c r="A5433" s="538" t="s">
        <v>5744</v>
      </c>
      <c r="B5433" s="550">
        <v>50824</v>
      </c>
    </row>
    <row r="5434" spans="1:2">
      <c r="A5434" s="538" t="s">
        <v>5745</v>
      </c>
      <c r="B5434" s="550">
        <v>50825</v>
      </c>
    </row>
    <row r="5435" spans="1:2">
      <c r="A5435" s="538" t="s">
        <v>5746</v>
      </c>
      <c r="B5435" s="550">
        <v>50826</v>
      </c>
    </row>
    <row r="5436" spans="1:2">
      <c r="A5436" s="538" t="s">
        <v>5747</v>
      </c>
      <c r="B5436" s="550">
        <v>50827</v>
      </c>
    </row>
    <row r="5437" spans="1:2">
      <c r="A5437" s="538" t="s">
        <v>5748</v>
      </c>
      <c r="B5437" s="550">
        <v>50828</v>
      </c>
    </row>
    <row r="5438" spans="1:2">
      <c r="A5438" s="538" t="s">
        <v>5749</v>
      </c>
      <c r="B5438" s="550">
        <v>50829</v>
      </c>
    </row>
    <row r="5439" spans="1:2">
      <c r="A5439" s="538" t="s">
        <v>5750</v>
      </c>
      <c r="B5439" s="550">
        <v>50830</v>
      </c>
    </row>
    <row r="5440" spans="1:2">
      <c r="A5440" s="538" t="s">
        <v>5751</v>
      </c>
      <c r="B5440" s="550">
        <v>50831</v>
      </c>
    </row>
    <row r="5441" spans="1:2">
      <c r="A5441" s="538" t="s">
        <v>5752</v>
      </c>
      <c r="B5441" s="550">
        <v>50832</v>
      </c>
    </row>
    <row r="5442" spans="1:2">
      <c r="A5442" s="538" t="s">
        <v>5753</v>
      </c>
      <c r="B5442" s="550">
        <v>50833</v>
      </c>
    </row>
    <row r="5443" spans="1:2">
      <c r="A5443" s="538" t="s">
        <v>5754</v>
      </c>
      <c r="B5443" s="550">
        <v>50834</v>
      </c>
    </row>
    <row r="5444" spans="1:2">
      <c r="A5444" s="538" t="s">
        <v>5755</v>
      </c>
      <c r="B5444" s="550">
        <v>50835</v>
      </c>
    </row>
    <row r="5445" spans="1:2">
      <c r="A5445" s="538" t="s">
        <v>5756</v>
      </c>
      <c r="B5445" s="550">
        <v>50836</v>
      </c>
    </row>
    <row r="5446" spans="1:2">
      <c r="A5446" s="538" t="s">
        <v>5757</v>
      </c>
      <c r="B5446" s="550">
        <v>50837</v>
      </c>
    </row>
    <row r="5447" spans="1:2">
      <c r="A5447" s="538" t="s">
        <v>5758</v>
      </c>
      <c r="B5447" s="550">
        <v>50838</v>
      </c>
    </row>
    <row r="5448" spans="1:2">
      <c r="A5448" s="538" t="s">
        <v>5759</v>
      </c>
      <c r="B5448" s="550">
        <v>50839</v>
      </c>
    </row>
    <row r="5449" spans="1:2">
      <c r="A5449" s="538" t="s">
        <v>5760</v>
      </c>
      <c r="B5449" s="550">
        <v>50840</v>
      </c>
    </row>
    <row r="5450" spans="1:2">
      <c r="A5450" s="538" t="s">
        <v>5761</v>
      </c>
      <c r="B5450" s="550">
        <v>50841</v>
      </c>
    </row>
    <row r="5451" spans="1:2">
      <c r="A5451" s="538" t="s">
        <v>5762</v>
      </c>
      <c r="B5451" s="550">
        <v>50842</v>
      </c>
    </row>
    <row r="5452" spans="1:2">
      <c r="A5452" s="538" t="s">
        <v>5763</v>
      </c>
      <c r="B5452" s="550">
        <v>50843</v>
      </c>
    </row>
    <row r="5453" spans="1:2">
      <c r="A5453" s="538" t="s">
        <v>5764</v>
      </c>
      <c r="B5453" s="550">
        <v>50844</v>
      </c>
    </row>
    <row r="5454" spans="1:2">
      <c r="A5454" s="538" t="s">
        <v>5765</v>
      </c>
      <c r="B5454" s="550">
        <v>50845</v>
      </c>
    </row>
    <row r="5455" spans="1:2">
      <c r="A5455" s="538" t="s">
        <v>5766</v>
      </c>
      <c r="B5455" s="550">
        <v>50846</v>
      </c>
    </row>
    <row r="5456" spans="1:2">
      <c r="A5456" s="538" t="s">
        <v>5767</v>
      </c>
      <c r="B5456" s="550">
        <v>50847</v>
      </c>
    </row>
    <row r="5457" spans="1:2">
      <c r="A5457" s="538" t="s">
        <v>5768</v>
      </c>
      <c r="B5457" s="550">
        <v>50848</v>
      </c>
    </row>
    <row r="5458" spans="1:2">
      <c r="A5458" s="538" t="s">
        <v>5769</v>
      </c>
      <c r="B5458" s="550">
        <v>50849</v>
      </c>
    </row>
    <row r="5459" spans="1:2">
      <c r="A5459" s="538" t="s">
        <v>5770</v>
      </c>
      <c r="B5459" s="550">
        <v>50850</v>
      </c>
    </row>
    <row r="5460" spans="1:2">
      <c r="A5460" s="538" t="s">
        <v>5771</v>
      </c>
      <c r="B5460" s="550">
        <v>50851</v>
      </c>
    </row>
    <row r="5461" spans="1:2">
      <c r="A5461" s="538" t="s">
        <v>5772</v>
      </c>
      <c r="B5461" s="550">
        <v>50852</v>
      </c>
    </row>
    <row r="5462" spans="1:2">
      <c r="A5462" s="538" t="s">
        <v>5773</v>
      </c>
      <c r="B5462" s="550">
        <v>50853</v>
      </c>
    </row>
    <row r="5463" spans="1:2">
      <c r="A5463" s="538" t="s">
        <v>5774</v>
      </c>
      <c r="B5463" s="550">
        <v>50854</v>
      </c>
    </row>
    <row r="5464" spans="1:2">
      <c r="A5464" s="538" t="s">
        <v>5775</v>
      </c>
      <c r="B5464" s="550">
        <v>50855</v>
      </c>
    </row>
    <row r="5465" spans="1:2">
      <c r="A5465" s="538" t="s">
        <v>5776</v>
      </c>
      <c r="B5465" s="550">
        <v>50856</v>
      </c>
    </row>
    <row r="5466" spans="1:2">
      <c r="A5466" s="538" t="s">
        <v>5777</v>
      </c>
      <c r="B5466" s="550">
        <v>50857</v>
      </c>
    </row>
    <row r="5467" spans="1:2">
      <c r="A5467" s="538" t="s">
        <v>5778</v>
      </c>
      <c r="B5467" s="550">
        <v>50858</v>
      </c>
    </row>
    <row r="5468" spans="1:2">
      <c r="A5468" s="538" t="s">
        <v>5779</v>
      </c>
      <c r="B5468" s="550">
        <v>50859</v>
      </c>
    </row>
    <row r="5469" spans="1:2">
      <c r="A5469" s="538" t="s">
        <v>5780</v>
      </c>
      <c r="B5469" s="550">
        <v>50860</v>
      </c>
    </row>
    <row r="5470" spans="1:2">
      <c r="A5470" s="538" t="s">
        <v>5781</v>
      </c>
      <c r="B5470" s="550">
        <v>50861</v>
      </c>
    </row>
    <row r="5471" spans="1:2">
      <c r="A5471" s="538" t="s">
        <v>5782</v>
      </c>
      <c r="B5471" s="550">
        <v>50862</v>
      </c>
    </row>
    <row r="5472" spans="1:2">
      <c r="A5472" s="538" t="s">
        <v>5783</v>
      </c>
      <c r="B5472" s="550">
        <v>50863</v>
      </c>
    </row>
    <row r="5473" spans="1:2">
      <c r="A5473" s="538" t="s">
        <v>5784</v>
      </c>
      <c r="B5473" s="550">
        <v>50864</v>
      </c>
    </row>
    <row r="5474" spans="1:2">
      <c r="A5474" s="538" t="s">
        <v>5785</v>
      </c>
      <c r="B5474" s="550">
        <v>50865</v>
      </c>
    </row>
    <row r="5475" spans="1:2">
      <c r="A5475" s="538" t="s">
        <v>5786</v>
      </c>
      <c r="B5475" s="550">
        <v>50866</v>
      </c>
    </row>
    <row r="5476" spans="1:2">
      <c r="A5476" s="538" t="s">
        <v>5787</v>
      </c>
      <c r="B5476" s="550">
        <v>50867</v>
      </c>
    </row>
    <row r="5477" spans="1:2">
      <c r="A5477" s="538" t="s">
        <v>5788</v>
      </c>
      <c r="B5477" s="550">
        <v>50868</v>
      </c>
    </row>
    <row r="5478" spans="1:2">
      <c r="A5478" s="538" t="s">
        <v>5789</v>
      </c>
      <c r="B5478" s="550">
        <v>50869</v>
      </c>
    </row>
    <row r="5479" spans="1:2">
      <c r="A5479" s="538" t="s">
        <v>5790</v>
      </c>
      <c r="B5479" s="550">
        <v>50870</v>
      </c>
    </row>
    <row r="5480" spans="1:2">
      <c r="A5480" s="538" t="s">
        <v>5791</v>
      </c>
      <c r="B5480" s="550">
        <v>50871</v>
      </c>
    </row>
    <row r="5481" spans="1:2">
      <c r="A5481" s="538" t="s">
        <v>5792</v>
      </c>
      <c r="B5481" s="550">
        <v>50872</v>
      </c>
    </row>
    <row r="5482" spans="1:2">
      <c r="A5482" s="538" t="s">
        <v>5793</v>
      </c>
      <c r="B5482" s="550">
        <v>50873</v>
      </c>
    </row>
    <row r="5483" spans="1:2">
      <c r="A5483" s="538" t="s">
        <v>5794</v>
      </c>
      <c r="B5483" s="550">
        <v>50874</v>
      </c>
    </row>
    <row r="5484" spans="1:2">
      <c r="A5484" s="538" t="s">
        <v>5795</v>
      </c>
      <c r="B5484" s="550">
        <v>50875</v>
      </c>
    </row>
    <row r="5485" spans="1:2">
      <c r="A5485" s="538" t="s">
        <v>5796</v>
      </c>
      <c r="B5485" s="550">
        <v>50876</v>
      </c>
    </row>
    <row r="5486" spans="1:2">
      <c r="A5486" s="538" t="s">
        <v>5797</v>
      </c>
      <c r="B5486" s="550">
        <v>50877</v>
      </c>
    </row>
    <row r="5487" spans="1:2">
      <c r="A5487" s="538" t="s">
        <v>5798</v>
      </c>
      <c r="B5487" s="550">
        <v>50878</v>
      </c>
    </row>
    <row r="5488" spans="1:2">
      <c r="A5488" s="538" t="s">
        <v>5799</v>
      </c>
      <c r="B5488" s="550">
        <v>50879</v>
      </c>
    </row>
    <row r="5489" spans="1:2">
      <c r="A5489" s="538" t="s">
        <v>5800</v>
      </c>
      <c r="B5489" s="550">
        <v>50880</v>
      </c>
    </row>
    <row r="5490" spans="1:2">
      <c r="A5490" s="538" t="s">
        <v>5801</v>
      </c>
      <c r="B5490" s="550">
        <v>50881</v>
      </c>
    </row>
    <row r="5491" spans="1:2">
      <c r="A5491" s="538" t="s">
        <v>5802</v>
      </c>
      <c r="B5491" s="550">
        <v>50882</v>
      </c>
    </row>
    <row r="5492" spans="1:2">
      <c r="A5492" s="538" t="s">
        <v>5803</v>
      </c>
      <c r="B5492" s="550">
        <v>50883</v>
      </c>
    </row>
    <row r="5493" spans="1:2">
      <c r="A5493" s="538" t="s">
        <v>5804</v>
      </c>
      <c r="B5493" s="550">
        <v>50884</v>
      </c>
    </row>
    <row r="5494" spans="1:2">
      <c r="A5494" s="538" t="s">
        <v>5805</v>
      </c>
      <c r="B5494" s="550">
        <v>50885</v>
      </c>
    </row>
    <row r="5495" spans="1:2">
      <c r="A5495" s="538" t="s">
        <v>5806</v>
      </c>
      <c r="B5495" s="550">
        <v>50886</v>
      </c>
    </row>
    <row r="5496" spans="1:2">
      <c r="A5496" s="538" t="s">
        <v>5807</v>
      </c>
      <c r="B5496" s="550">
        <v>50887</v>
      </c>
    </row>
    <row r="5497" spans="1:2">
      <c r="A5497" s="538" t="s">
        <v>5808</v>
      </c>
      <c r="B5497" s="550">
        <v>50888</v>
      </c>
    </row>
    <row r="5498" spans="1:2">
      <c r="A5498" s="538" t="s">
        <v>5809</v>
      </c>
      <c r="B5498" s="550">
        <v>50889</v>
      </c>
    </row>
    <row r="5499" spans="1:2">
      <c r="A5499" s="538" t="s">
        <v>5810</v>
      </c>
      <c r="B5499" s="550">
        <v>50890</v>
      </c>
    </row>
    <row r="5500" spans="1:2">
      <c r="A5500" s="538" t="s">
        <v>5811</v>
      </c>
      <c r="B5500" s="550">
        <v>50891</v>
      </c>
    </row>
    <row r="5501" spans="1:2">
      <c r="A5501" s="538" t="s">
        <v>5812</v>
      </c>
      <c r="B5501" s="550">
        <v>50892</v>
      </c>
    </row>
    <row r="5502" spans="1:2">
      <c r="A5502" s="538" t="s">
        <v>5813</v>
      </c>
      <c r="B5502" s="550">
        <v>50893</v>
      </c>
    </row>
    <row r="5503" spans="1:2">
      <c r="A5503" s="538" t="s">
        <v>5814</v>
      </c>
      <c r="B5503" s="550">
        <v>50894</v>
      </c>
    </row>
    <row r="5504" spans="1:2">
      <c r="A5504" s="538" t="s">
        <v>5815</v>
      </c>
      <c r="B5504" s="550">
        <v>50895</v>
      </c>
    </row>
    <row r="5505" spans="1:2">
      <c r="A5505" s="538" t="s">
        <v>5816</v>
      </c>
      <c r="B5505" s="550">
        <v>50896</v>
      </c>
    </row>
    <row r="5506" spans="1:2">
      <c r="A5506" s="538" t="s">
        <v>5817</v>
      </c>
      <c r="B5506" s="550">
        <v>50897</v>
      </c>
    </row>
    <row r="5507" spans="1:2">
      <c r="A5507" s="538" t="s">
        <v>5818</v>
      </c>
      <c r="B5507" s="550">
        <v>50898</v>
      </c>
    </row>
    <row r="5508" spans="1:2">
      <c r="A5508" s="538" t="s">
        <v>5819</v>
      </c>
      <c r="B5508" s="550">
        <v>50899</v>
      </c>
    </row>
    <row r="5509" spans="1:2">
      <c r="A5509" s="538" t="s">
        <v>5820</v>
      </c>
      <c r="B5509" s="550">
        <v>50900</v>
      </c>
    </row>
    <row r="5510" spans="1:2">
      <c r="A5510" s="538" t="s">
        <v>5821</v>
      </c>
      <c r="B5510" s="550">
        <v>50901</v>
      </c>
    </row>
    <row r="5511" spans="1:2">
      <c r="A5511" s="538" t="s">
        <v>5822</v>
      </c>
      <c r="B5511" s="550">
        <v>50902</v>
      </c>
    </row>
    <row r="5512" spans="1:2">
      <c r="A5512" s="538" t="s">
        <v>5823</v>
      </c>
      <c r="B5512" s="550">
        <v>50903</v>
      </c>
    </row>
    <row r="5513" spans="1:2">
      <c r="A5513" s="538" t="s">
        <v>5824</v>
      </c>
      <c r="B5513" s="550">
        <v>50904</v>
      </c>
    </row>
    <row r="5514" spans="1:2">
      <c r="A5514" s="538" t="s">
        <v>5825</v>
      </c>
      <c r="B5514" s="550">
        <v>50905</v>
      </c>
    </row>
    <row r="5515" spans="1:2">
      <c r="A5515" s="538" t="s">
        <v>5826</v>
      </c>
      <c r="B5515" s="550">
        <v>50906</v>
      </c>
    </row>
    <row r="5516" spans="1:2">
      <c r="A5516" s="538" t="s">
        <v>5827</v>
      </c>
      <c r="B5516" s="550">
        <v>50907</v>
      </c>
    </row>
    <row r="5517" spans="1:2">
      <c r="A5517" s="538" t="s">
        <v>5828</v>
      </c>
      <c r="B5517" s="550">
        <v>50908</v>
      </c>
    </row>
    <row r="5518" spans="1:2">
      <c r="A5518" s="538" t="s">
        <v>5829</v>
      </c>
      <c r="B5518" s="550">
        <v>50909</v>
      </c>
    </row>
    <row r="5519" spans="1:2">
      <c r="A5519" s="538" t="s">
        <v>5830</v>
      </c>
      <c r="B5519" s="550">
        <v>50910</v>
      </c>
    </row>
    <row r="5520" spans="1:2">
      <c r="A5520" s="538" t="s">
        <v>5831</v>
      </c>
      <c r="B5520" s="550">
        <v>50911</v>
      </c>
    </row>
    <row r="5521" spans="1:2">
      <c r="A5521" s="538" t="s">
        <v>5832</v>
      </c>
      <c r="B5521" s="550">
        <v>50912</v>
      </c>
    </row>
    <row r="5522" spans="1:2">
      <c r="A5522" s="538" t="s">
        <v>5833</v>
      </c>
      <c r="B5522" s="550">
        <v>50913</v>
      </c>
    </row>
    <row r="5523" spans="1:2">
      <c r="A5523" s="538" t="s">
        <v>5834</v>
      </c>
      <c r="B5523" s="550">
        <v>50914</v>
      </c>
    </row>
    <row r="5524" spans="1:2">
      <c r="A5524" s="538" t="s">
        <v>5835</v>
      </c>
      <c r="B5524" s="550">
        <v>50915</v>
      </c>
    </row>
    <row r="5525" spans="1:2">
      <c r="A5525" s="538" t="s">
        <v>5836</v>
      </c>
      <c r="B5525" s="550">
        <v>50916</v>
      </c>
    </row>
    <row r="5526" spans="1:2">
      <c r="A5526" s="538" t="s">
        <v>5837</v>
      </c>
      <c r="B5526" s="550">
        <v>50917</v>
      </c>
    </row>
    <row r="5527" spans="1:2">
      <c r="A5527" s="538" t="s">
        <v>5838</v>
      </c>
      <c r="B5527" s="550">
        <v>50918</v>
      </c>
    </row>
    <row r="5528" spans="1:2">
      <c r="A5528" s="538" t="s">
        <v>5839</v>
      </c>
      <c r="B5528" s="550">
        <v>50919</v>
      </c>
    </row>
    <row r="5529" spans="1:2">
      <c r="A5529" s="538" t="s">
        <v>5840</v>
      </c>
      <c r="B5529" s="550">
        <v>50920</v>
      </c>
    </row>
    <row r="5530" spans="1:2">
      <c r="A5530" s="538" t="s">
        <v>5841</v>
      </c>
      <c r="B5530" s="550">
        <v>50921</v>
      </c>
    </row>
    <row r="5531" spans="1:2">
      <c r="A5531" s="538" t="s">
        <v>5842</v>
      </c>
      <c r="B5531" s="550">
        <v>50922</v>
      </c>
    </row>
    <row r="5532" spans="1:2">
      <c r="A5532" s="538" t="s">
        <v>5843</v>
      </c>
      <c r="B5532" s="550">
        <v>50923</v>
      </c>
    </row>
    <row r="5533" spans="1:2">
      <c r="A5533" s="538" t="s">
        <v>5844</v>
      </c>
      <c r="B5533" s="550">
        <v>50924</v>
      </c>
    </row>
    <row r="5534" spans="1:2">
      <c r="A5534" s="538" t="s">
        <v>5845</v>
      </c>
      <c r="B5534" s="550">
        <v>50925</v>
      </c>
    </row>
    <row r="5535" spans="1:2">
      <c r="A5535" s="538" t="s">
        <v>5846</v>
      </c>
      <c r="B5535" s="550">
        <v>50926</v>
      </c>
    </row>
    <row r="5536" spans="1:2">
      <c r="A5536" s="538" t="s">
        <v>5847</v>
      </c>
      <c r="B5536" s="550">
        <v>50927</v>
      </c>
    </row>
    <row r="5537" spans="1:2">
      <c r="A5537" s="538" t="s">
        <v>5848</v>
      </c>
      <c r="B5537" s="550">
        <v>50928</v>
      </c>
    </row>
    <row r="5538" spans="1:2">
      <c r="A5538" s="538" t="s">
        <v>5849</v>
      </c>
      <c r="B5538" s="550">
        <v>50929</v>
      </c>
    </row>
    <row r="5539" spans="1:2">
      <c r="A5539" s="538" t="s">
        <v>5850</v>
      </c>
      <c r="B5539" s="550">
        <v>50930</v>
      </c>
    </row>
    <row r="5540" spans="1:2">
      <c r="A5540" s="538" t="s">
        <v>5851</v>
      </c>
      <c r="B5540" s="550">
        <v>50931</v>
      </c>
    </row>
    <row r="5541" spans="1:2">
      <c r="A5541" s="538" t="s">
        <v>5852</v>
      </c>
      <c r="B5541" s="550">
        <v>50932</v>
      </c>
    </row>
    <row r="5542" spans="1:2">
      <c r="A5542" s="538" t="s">
        <v>5853</v>
      </c>
      <c r="B5542" s="550">
        <v>50933</v>
      </c>
    </row>
    <row r="5543" spans="1:2">
      <c r="A5543" s="538" t="s">
        <v>5854</v>
      </c>
      <c r="B5543" s="550">
        <v>50934</v>
      </c>
    </row>
    <row r="5544" spans="1:2">
      <c r="A5544" s="538" t="s">
        <v>5855</v>
      </c>
      <c r="B5544" s="550">
        <v>50935</v>
      </c>
    </row>
    <row r="5545" spans="1:2">
      <c r="A5545" s="538" t="s">
        <v>5856</v>
      </c>
      <c r="B5545" s="550">
        <v>50936</v>
      </c>
    </row>
    <row r="5546" spans="1:2">
      <c r="A5546" s="538" t="s">
        <v>5857</v>
      </c>
      <c r="B5546" s="550">
        <v>50937</v>
      </c>
    </row>
    <row r="5547" spans="1:2">
      <c r="A5547" s="538" t="s">
        <v>5858</v>
      </c>
      <c r="B5547" s="550">
        <v>50938</v>
      </c>
    </row>
    <row r="5548" spans="1:2">
      <c r="A5548" s="538" t="s">
        <v>5859</v>
      </c>
      <c r="B5548" s="550">
        <v>50939</v>
      </c>
    </row>
    <row r="5549" spans="1:2">
      <c r="A5549" s="538" t="s">
        <v>5860</v>
      </c>
      <c r="B5549" s="550">
        <v>50940</v>
      </c>
    </row>
    <row r="5550" spans="1:2">
      <c r="A5550" s="538" t="s">
        <v>5861</v>
      </c>
      <c r="B5550" s="550">
        <v>50941</v>
      </c>
    </row>
    <row r="5551" spans="1:2">
      <c r="A5551" s="538" t="s">
        <v>5862</v>
      </c>
      <c r="B5551" s="550">
        <v>50942</v>
      </c>
    </row>
    <row r="5552" spans="1:2">
      <c r="A5552" s="538" t="s">
        <v>5863</v>
      </c>
      <c r="B5552" s="550">
        <v>50943</v>
      </c>
    </row>
    <row r="5553" spans="1:2">
      <c r="A5553" s="538" t="s">
        <v>5864</v>
      </c>
      <c r="B5553" s="550">
        <v>50944</v>
      </c>
    </row>
    <row r="5554" spans="1:2">
      <c r="A5554" s="538" t="s">
        <v>5865</v>
      </c>
      <c r="B5554" s="550">
        <v>50945</v>
      </c>
    </row>
    <row r="5555" spans="1:2">
      <c r="A5555" s="538" t="s">
        <v>5866</v>
      </c>
      <c r="B5555" s="550">
        <v>50946</v>
      </c>
    </row>
    <row r="5556" spans="1:2">
      <c r="A5556" s="538" t="s">
        <v>5867</v>
      </c>
      <c r="B5556" s="550">
        <v>50947</v>
      </c>
    </row>
    <row r="5557" spans="1:2">
      <c r="A5557" s="538" t="s">
        <v>5868</v>
      </c>
      <c r="B5557" s="550">
        <v>50948</v>
      </c>
    </row>
    <row r="5558" spans="1:2">
      <c r="A5558" s="538" t="s">
        <v>5869</v>
      </c>
      <c r="B5558" s="550">
        <v>50949</v>
      </c>
    </row>
    <row r="5559" spans="1:2">
      <c r="A5559" s="538" t="s">
        <v>5870</v>
      </c>
      <c r="B5559" s="550">
        <v>50950</v>
      </c>
    </row>
    <row r="5560" spans="1:2">
      <c r="A5560" s="538" t="s">
        <v>5871</v>
      </c>
      <c r="B5560" s="550">
        <v>50951</v>
      </c>
    </row>
    <row r="5561" spans="1:2">
      <c r="A5561" s="538" t="s">
        <v>5872</v>
      </c>
      <c r="B5561" s="550">
        <v>50952</v>
      </c>
    </row>
    <row r="5562" spans="1:2">
      <c r="A5562" s="538" t="s">
        <v>5873</v>
      </c>
      <c r="B5562" s="550">
        <v>50953</v>
      </c>
    </row>
    <row r="5563" spans="1:2">
      <c r="A5563" s="538" t="s">
        <v>5874</v>
      </c>
      <c r="B5563" s="550">
        <v>50954</v>
      </c>
    </row>
    <row r="5564" spans="1:2">
      <c r="A5564" s="538" t="s">
        <v>5875</v>
      </c>
      <c r="B5564" s="550">
        <v>50955</v>
      </c>
    </row>
    <row r="5565" spans="1:2">
      <c r="A5565" s="538" t="s">
        <v>5876</v>
      </c>
      <c r="B5565" s="550">
        <v>50956</v>
      </c>
    </row>
    <row r="5566" spans="1:2">
      <c r="A5566" s="538" t="s">
        <v>5877</v>
      </c>
      <c r="B5566" s="550">
        <v>50957</v>
      </c>
    </row>
    <row r="5567" spans="1:2">
      <c r="A5567" s="538" t="s">
        <v>5878</v>
      </c>
      <c r="B5567" s="550">
        <v>50958</v>
      </c>
    </row>
    <row r="5568" spans="1:2">
      <c r="A5568" s="538" t="s">
        <v>5879</v>
      </c>
      <c r="B5568" s="550">
        <v>50959</v>
      </c>
    </row>
    <row r="5569" spans="1:2">
      <c r="A5569" s="538" t="s">
        <v>5880</v>
      </c>
      <c r="B5569" s="550">
        <v>50960</v>
      </c>
    </row>
    <row r="5570" spans="1:2">
      <c r="A5570" s="538" t="s">
        <v>5881</v>
      </c>
      <c r="B5570" s="550">
        <v>50961</v>
      </c>
    </row>
    <row r="5571" spans="1:2">
      <c r="A5571" s="538" t="s">
        <v>5882</v>
      </c>
      <c r="B5571" s="550">
        <v>50962</v>
      </c>
    </row>
    <row r="5572" spans="1:2">
      <c r="A5572" s="538" t="s">
        <v>5883</v>
      </c>
      <c r="B5572" s="550">
        <v>50963</v>
      </c>
    </row>
    <row r="5573" spans="1:2">
      <c r="A5573" s="538" t="s">
        <v>5884</v>
      </c>
      <c r="B5573" s="550">
        <v>50964</v>
      </c>
    </row>
    <row r="5574" spans="1:2">
      <c r="A5574" s="538" t="s">
        <v>5885</v>
      </c>
      <c r="B5574" s="550">
        <v>50965</v>
      </c>
    </row>
    <row r="5575" spans="1:2">
      <c r="A5575" s="538" t="s">
        <v>5886</v>
      </c>
      <c r="B5575" s="550">
        <v>50966</v>
      </c>
    </row>
    <row r="5576" spans="1:2">
      <c r="A5576" s="538" t="s">
        <v>5887</v>
      </c>
      <c r="B5576" s="550">
        <v>50967</v>
      </c>
    </row>
    <row r="5577" spans="1:2">
      <c r="A5577" s="538" t="s">
        <v>5888</v>
      </c>
      <c r="B5577" s="550">
        <v>50968</v>
      </c>
    </row>
    <row r="5578" spans="1:2">
      <c r="A5578" s="538" t="s">
        <v>5889</v>
      </c>
      <c r="B5578" s="550">
        <v>50969</v>
      </c>
    </row>
    <row r="5579" spans="1:2">
      <c r="A5579" s="538" t="s">
        <v>5890</v>
      </c>
      <c r="B5579" s="550">
        <v>50970</v>
      </c>
    </row>
    <row r="5580" spans="1:2">
      <c r="A5580" s="538" t="s">
        <v>5891</v>
      </c>
      <c r="B5580" s="550">
        <v>50971</v>
      </c>
    </row>
    <row r="5581" spans="1:2">
      <c r="A5581" s="538" t="s">
        <v>5892</v>
      </c>
      <c r="B5581" s="550">
        <v>50972</v>
      </c>
    </row>
    <row r="5582" spans="1:2">
      <c r="A5582" s="538" t="s">
        <v>5893</v>
      </c>
      <c r="B5582" s="550">
        <v>50973</v>
      </c>
    </row>
    <row r="5583" spans="1:2">
      <c r="A5583" s="538" t="s">
        <v>5894</v>
      </c>
      <c r="B5583" s="550">
        <v>50974</v>
      </c>
    </row>
    <row r="5584" spans="1:2">
      <c r="A5584" s="538" t="s">
        <v>5895</v>
      </c>
      <c r="B5584" s="550">
        <v>50975</v>
      </c>
    </row>
    <row r="5585" spans="1:2">
      <c r="A5585" s="538" t="s">
        <v>5896</v>
      </c>
      <c r="B5585" s="550">
        <v>50976</v>
      </c>
    </row>
    <row r="5586" spans="1:2">
      <c r="A5586" s="538" t="s">
        <v>5897</v>
      </c>
      <c r="B5586" s="550">
        <v>50977</v>
      </c>
    </row>
    <row r="5587" spans="1:2">
      <c r="A5587" s="538" t="s">
        <v>5898</v>
      </c>
      <c r="B5587" s="550">
        <v>50978</v>
      </c>
    </row>
    <row r="5588" spans="1:2">
      <c r="A5588" s="538" t="s">
        <v>5899</v>
      </c>
      <c r="B5588" s="550">
        <v>50979</v>
      </c>
    </row>
    <row r="5589" spans="1:2">
      <c r="A5589" s="538" t="s">
        <v>5900</v>
      </c>
      <c r="B5589" s="550">
        <v>50980</v>
      </c>
    </row>
    <row r="5590" spans="1:2">
      <c r="A5590" s="538" t="s">
        <v>5901</v>
      </c>
      <c r="B5590" s="550">
        <v>50981</v>
      </c>
    </row>
    <row r="5591" spans="1:2">
      <c r="A5591" s="538" t="s">
        <v>5902</v>
      </c>
      <c r="B5591" s="550">
        <v>50982</v>
      </c>
    </row>
    <row r="5592" spans="1:2">
      <c r="A5592" s="538" t="s">
        <v>5903</v>
      </c>
      <c r="B5592" s="550">
        <v>50983</v>
      </c>
    </row>
    <row r="5593" spans="1:2">
      <c r="A5593" s="538" t="s">
        <v>5904</v>
      </c>
      <c r="B5593" s="550">
        <v>50984</v>
      </c>
    </row>
    <row r="5594" spans="1:2">
      <c r="A5594" s="538" t="s">
        <v>5905</v>
      </c>
      <c r="B5594" s="550">
        <v>50985</v>
      </c>
    </row>
    <row r="5595" spans="1:2">
      <c r="A5595" s="538" t="s">
        <v>5906</v>
      </c>
      <c r="B5595" s="550">
        <v>50986</v>
      </c>
    </row>
    <row r="5596" spans="1:2">
      <c r="A5596" s="538" t="s">
        <v>5907</v>
      </c>
      <c r="B5596" s="550">
        <v>50987</v>
      </c>
    </row>
    <row r="5597" spans="1:2">
      <c r="A5597" s="538" t="s">
        <v>5908</v>
      </c>
      <c r="B5597" s="550">
        <v>50988</v>
      </c>
    </row>
    <row r="5598" spans="1:2">
      <c r="A5598" s="538" t="s">
        <v>5909</v>
      </c>
      <c r="B5598" s="550">
        <v>50989</v>
      </c>
    </row>
    <row r="5599" spans="1:2">
      <c r="A5599" s="538" t="s">
        <v>5910</v>
      </c>
      <c r="B5599" s="550">
        <v>50990</v>
      </c>
    </row>
    <row r="5600" spans="1:2">
      <c r="A5600" s="538" t="s">
        <v>5911</v>
      </c>
      <c r="B5600" s="550">
        <v>50991</v>
      </c>
    </row>
    <row r="5601" spans="1:2">
      <c r="A5601" s="538" t="s">
        <v>5912</v>
      </c>
      <c r="B5601" s="550">
        <v>50992</v>
      </c>
    </row>
    <row r="5602" spans="1:2">
      <c r="A5602" s="538" t="s">
        <v>5913</v>
      </c>
      <c r="B5602" s="550">
        <v>50993</v>
      </c>
    </row>
    <row r="5603" spans="1:2">
      <c r="A5603" s="538" t="s">
        <v>5914</v>
      </c>
      <c r="B5603" s="550">
        <v>50994</v>
      </c>
    </row>
    <row r="5604" spans="1:2">
      <c r="A5604" s="538" t="s">
        <v>5915</v>
      </c>
      <c r="B5604" s="550">
        <v>50995</v>
      </c>
    </row>
    <row r="5605" spans="1:2">
      <c r="A5605" s="538" t="s">
        <v>5916</v>
      </c>
      <c r="B5605" s="550">
        <v>50996</v>
      </c>
    </row>
    <row r="5606" spans="1:2">
      <c r="A5606" s="538" t="s">
        <v>5917</v>
      </c>
      <c r="B5606" s="550">
        <v>50997</v>
      </c>
    </row>
    <row r="5607" spans="1:2">
      <c r="A5607" s="538" t="s">
        <v>5918</v>
      </c>
      <c r="B5607" s="550">
        <v>50998</v>
      </c>
    </row>
    <row r="5608" spans="1:2">
      <c r="A5608" s="538" t="s">
        <v>5919</v>
      </c>
      <c r="B5608" s="550">
        <v>50999</v>
      </c>
    </row>
    <row r="5609" spans="1:2">
      <c r="A5609" s="538" t="s">
        <v>5920</v>
      </c>
      <c r="B5609" s="550">
        <v>51000</v>
      </c>
    </row>
    <row r="5610" spans="1:2">
      <c r="A5610" s="538" t="s">
        <v>5921</v>
      </c>
      <c r="B5610" s="550">
        <v>51001</v>
      </c>
    </row>
    <row r="5611" spans="1:2">
      <c r="A5611" s="538" t="s">
        <v>5922</v>
      </c>
      <c r="B5611" s="550">
        <v>51002</v>
      </c>
    </row>
    <row r="5612" spans="1:2">
      <c r="A5612" s="538" t="s">
        <v>5923</v>
      </c>
      <c r="B5612" s="550">
        <v>51003</v>
      </c>
    </row>
    <row r="5613" spans="1:2">
      <c r="A5613" s="538" t="s">
        <v>5924</v>
      </c>
      <c r="B5613" s="550">
        <v>51004</v>
      </c>
    </row>
    <row r="5614" spans="1:2">
      <c r="A5614" s="538" t="s">
        <v>5925</v>
      </c>
      <c r="B5614" s="550">
        <v>51005</v>
      </c>
    </row>
    <row r="5615" spans="1:2">
      <c r="A5615" s="538" t="s">
        <v>5926</v>
      </c>
      <c r="B5615" s="550">
        <v>51006</v>
      </c>
    </row>
    <row r="5616" spans="1:2">
      <c r="A5616" s="538" t="s">
        <v>5927</v>
      </c>
      <c r="B5616" s="550">
        <v>51007</v>
      </c>
    </row>
    <row r="5617" spans="1:2">
      <c r="A5617" s="538" t="s">
        <v>5928</v>
      </c>
      <c r="B5617" s="550">
        <v>51008</v>
      </c>
    </row>
    <row r="5618" spans="1:2">
      <c r="A5618" s="538" t="s">
        <v>5929</v>
      </c>
      <c r="B5618" s="550">
        <v>51009</v>
      </c>
    </row>
    <row r="5619" spans="1:2">
      <c r="A5619" s="538" t="s">
        <v>5930</v>
      </c>
      <c r="B5619" s="550">
        <v>51010</v>
      </c>
    </row>
    <row r="5620" spans="1:2">
      <c r="A5620" s="538" t="s">
        <v>5931</v>
      </c>
      <c r="B5620" s="550">
        <v>51011</v>
      </c>
    </row>
    <row r="5621" spans="1:2">
      <c r="A5621" s="538" t="s">
        <v>5932</v>
      </c>
      <c r="B5621" s="550">
        <v>51012</v>
      </c>
    </row>
    <row r="5622" spans="1:2">
      <c r="A5622" s="538" t="s">
        <v>5933</v>
      </c>
      <c r="B5622" s="550">
        <v>51013</v>
      </c>
    </row>
    <row r="5623" spans="1:2">
      <c r="A5623" s="538" t="s">
        <v>5934</v>
      </c>
      <c r="B5623" s="550">
        <v>51014</v>
      </c>
    </row>
    <row r="5624" spans="1:2">
      <c r="A5624" s="538" t="s">
        <v>5935</v>
      </c>
      <c r="B5624" s="550">
        <v>51015</v>
      </c>
    </row>
    <row r="5625" spans="1:2">
      <c r="A5625" s="538" t="s">
        <v>5936</v>
      </c>
      <c r="B5625" s="550">
        <v>51016</v>
      </c>
    </row>
    <row r="5626" spans="1:2">
      <c r="A5626" s="538" t="s">
        <v>5937</v>
      </c>
      <c r="B5626" s="550">
        <v>51017</v>
      </c>
    </row>
    <row r="5627" spans="1:2">
      <c r="A5627" s="538" t="s">
        <v>5938</v>
      </c>
      <c r="B5627" s="550">
        <v>51018</v>
      </c>
    </row>
    <row r="5628" spans="1:2">
      <c r="A5628" s="538" t="s">
        <v>5939</v>
      </c>
      <c r="B5628" s="550">
        <v>51019</v>
      </c>
    </row>
    <row r="5629" spans="1:2">
      <c r="A5629" s="538" t="s">
        <v>5940</v>
      </c>
      <c r="B5629" s="550">
        <v>51020</v>
      </c>
    </row>
    <row r="5630" spans="1:2">
      <c r="A5630" s="538" t="s">
        <v>5941</v>
      </c>
      <c r="B5630" s="550">
        <v>51021</v>
      </c>
    </row>
    <row r="5631" spans="1:2">
      <c r="A5631" s="538" t="s">
        <v>5942</v>
      </c>
      <c r="B5631" s="550">
        <v>51022</v>
      </c>
    </row>
    <row r="5632" spans="1:2">
      <c r="A5632" s="538" t="s">
        <v>5943</v>
      </c>
      <c r="B5632" s="550">
        <v>51023</v>
      </c>
    </row>
    <row r="5633" spans="1:2">
      <c r="A5633" s="538" t="s">
        <v>5944</v>
      </c>
      <c r="B5633" s="550">
        <v>51024</v>
      </c>
    </row>
    <row r="5634" spans="1:2">
      <c r="A5634" s="538" t="s">
        <v>5945</v>
      </c>
      <c r="B5634" s="550">
        <v>51025</v>
      </c>
    </row>
    <row r="5635" spans="1:2">
      <c r="A5635" s="538" t="s">
        <v>5946</v>
      </c>
      <c r="B5635" s="550">
        <v>51026</v>
      </c>
    </row>
    <row r="5636" spans="1:2">
      <c r="A5636" s="538" t="s">
        <v>5947</v>
      </c>
      <c r="B5636" s="550">
        <v>51027</v>
      </c>
    </row>
    <row r="5637" spans="1:2">
      <c r="A5637" s="538" t="s">
        <v>5948</v>
      </c>
      <c r="B5637" s="550">
        <v>51028</v>
      </c>
    </row>
    <row r="5638" spans="1:2">
      <c r="A5638" s="538" t="s">
        <v>5949</v>
      </c>
      <c r="B5638" s="550">
        <v>51029</v>
      </c>
    </row>
    <row r="5639" spans="1:2">
      <c r="A5639" s="538" t="s">
        <v>5950</v>
      </c>
      <c r="B5639" s="550">
        <v>51030</v>
      </c>
    </row>
    <row r="5640" spans="1:2">
      <c r="A5640" s="538" t="s">
        <v>5951</v>
      </c>
      <c r="B5640" s="550">
        <v>51031</v>
      </c>
    </row>
    <row r="5641" spans="1:2">
      <c r="A5641" s="538" t="s">
        <v>5952</v>
      </c>
      <c r="B5641" s="550">
        <v>51032</v>
      </c>
    </row>
    <row r="5642" spans="1:2">
      <c r="A5642" s="538" t="s">
        <v>5953</v>
      </c>
      <c r="B5642" s="550">
        <v>51033</v>
      </c>
    </row>
    <row r="5643" spans="1:2">
      <c r="A5643" s="538" t="s">
        <v>5954</v>
      </c>
      <c r="B5643" s="550">
        <v>51034</v>
      </c>
    </row>
    <row r="5644" spans="1:2">
      <c r="A5644" s="538" t="s">
        <v>5955</v>
      </c>
      <c r="B5644" s="550">
        <v>51035</v>
      </c>
    </row>
    <row r="5645" spans="1:2">
      <c r="A5645" s="538" t="s">
        <v>5956</v>
      </c>
      <c r="B5645" s="550">
        <v>51036</v>
      </c>
    </row>
    <row r="5646" spans="1:2">
      <c r="A5646" s="538" t="s">
        <v>5957</v>
      </c>
      <c r="B5646" s="550">
        <v>51037</v>
      </c>
    </row>
    <row r="5647" spans="1:2">
      <c r="A5647" s="538" t="s">
        <v>5958</v>
      </c>
      <c r="B5647" s="550">
        <v>51038</v>
      </c>
    </row>
    <row r="5648" spans="1:2">
      <c r="A5648" s="538" t="s">
        <v>5959</v>
      </c>
      <c r="B5648" s="550">
        <v>51039</v>
      </c>
    </row>
    <row r="5649" spans="1:2">
      <c r="A5649" s="538" t="s">
        <v>5960</v>
      </c>
      <c r="B5649" s="550">
        <v>51040</v>
      </c>
    </row>
    <row r="5650" spans="1:2">
      <c r="A5650" s="538" t="s">
        <v>5961</v>
      </c>
      <c r="B5650" s="550">
        <v>51041</v>
      </c>
    </row>
    <row r="5651" spans="1:2">
      <c r="A5651" s="538" t="s">
        <v>5962</v>
      </c>
      <c r="B5651" s="550">
        <v>51042</v>
      </c>
    </row>
    <row r="5652" spans="1:2">
      <c r="A5652" s="538" t="s">
        <v>5963</v>
      </c>
      <c r="B5652" s="550">
        <v>51043</v>
      </c>
    </row>
    <row r="5653" spans="1:2">
      <c r="A5653" s="538" t="s">
        <v>5964</v>
      </c>
      <c r="B5653" s="550">
        <v>51044</v>
      </c>
    </row>
    <row r="5654" spans="1:2">
      <c r="A5654" s="538" t="s">
        <v>5965</v>
      </c>
      <c r="B5654" s="550">
        <v>51045</v>
      </c>
    </row>
    <row r="5655" spans="1:2">
      <c r="A5655" s="538" t="s">
        <v>5966</v>
      </c>
      <c r="B5655" s="550">
        <v>51046</v>
      </c>
    </row>
    <row r="5656" spans="1:2">
      <c r="A5656" s="538" t="s">
        <v>5967</v>
      </c>
      <c r="B5656" s="550">
        <v>51047</v>
      </c>
    </row>
    <row r="5657" spans="1:2">
      <c r="A5657" s="538" t="s">
        <v>5968</v>
      </c>
      <c r="B5657" s="550">
        <v>51048</v>
      </c>
    </row>
    <row r="5658" spans="1:2">
      <c r="A5658" s="538" t="s">
        <v>5969</v>
      </c>
      <c r="B5658" s="550">
        <v>51049</v>
      </c>
    </row>
    <row r="5659" spans="1:2">
      <c r="A5659" s="538" t="s">
        <v>5970</v>
      </c>
      <c r="B5659" s="550">
        <v>51050</v>
      </c>
    </row>
    <row r="5660" spans="1:2">
      <c r="A5660" s="538" t="s">
        <v>5971</v>
      </c>
      <c r="B5660" s="550">
        <v>51051</v>
      </c>
    </row>
    <row r="5661" spans="1:2">
      <c r="A5661" s="538" t="s">
        <v>5972</v>
      </c>
      <c r="B5661" s="550">
        <v>51052</v>
      </c>
    </row>
    <row r="5662" spans="1:2">
      <c r="A5662" s="538" t="s">
        <v>5973</v>
      </c>
      <c r="B5662" s="550">
        <v>51053</v>
      </c>
    </row>
    <row r="5663" spans="1:2">
      <c r="A5663" s="538" t="s">
        <v>5974</v>
      </c>
      <c r="B5663" s="550">
        <v>51054</v>
      </c>
    </row>
    <row r="5664" spans="1:2">
      <c r="A5664" s="538" t="s">
        <v>5975</v>
      </c>
      <c r="B5664" s="550">
        <v>51055</v>
      </c>
    </row>
    <row r="5665" spans="1:2">
      <c r="A5665" s="538" t="s">
        <v>5976</v>
      </c>
      <c r="B5665" s="550">
        <v>51056</v>
      </c>
    </row>
    <row r="5666" spans="1:2">
      <c r="A5666" s="538" t="s">
        <v>5977</v>
      </c>
      <c r="B5666" s="550">
        <v>51057</v>
      </c>
    </row>
    <row r="5667" spans="1:2">
      <c r="A5667" s="538" t="s">
        <v>5978</v>
      </c>
      <c r="B5667" s="550">
        <v>51058</v>
      </c>
    </row>
    <row r="5668" spans="1:2">
      <c r="A5668" s="538" t="s">
        <v>5979</v>
      </c>
      <c r="B5668" s="550">
        <v>51059</v>
      </c>
    </row>
    <row r="5669" spans="1:2">
      <c r="A5669" s="538" t="s">
        <v>5980</v>
      </c>
      <c r="B5669" s="550">
        <v>51060</v>
      </c>
    </row>
    <row r="5670" spans="1:2">
      <c r="A5670" s="538" t="s">
        <v>5981</v>
      </c>
      <c r="B5670" s="550">
        <v>51061</v>
      </c>
    </row>
    <row r="5671" spans="1:2">
      <c r="A5671" s="538" t="s">
        <v>5982</v>
      </c>
      <c r="B5671" s="550">
        <v>51062</v>
      </c>
    </row>
    <row r="5672" spans="1:2">
      <c r="A5672" s="538" t="s">
        <v>5983</v>
      </c>
      <c r="B5672" s="550">
        <v>51063</v>
      </c>
    </row>
    <row r="5673" spans="1:2">
      <c r="A5673" s="538" t="s">
        <v>5984</v>
      </c>
      <c r="B5673" s="550">
        <v>51064</v>
      </c>
    </row>
    <row r="5674" spans="1:2">
      <c r="A5674" s="538" t="s">
        <v>5985</v>
      </c>
      <c r="B5674" s="550">
        <v>51065</v>
      </c>
    </row>
    <row r="5675" spans="1:2">
      <c r="A5675" s="538" t="s">
        <v>5986</v>
      </c>
      <c r="B5675" s="550">
        <v>51066</v>
      </c>
    </row>
    <row r="5676" spans="1:2">
      <c r="A5676" s="538" t="s">
        <v>5987</v>
      </c>
      <c r="B5676" s="550">
        <v>51067</v>
      </c>
    </row>
    <row r="5677" spans="1:2">
      <c r="A5677" s="538" t="s">
        <v>5988</v>
      </c>
      <c r="B5677" s="550">
        <v>51068</v>
      </c>
    </row>
    <row r="5678" spans="1:2">
      <c r="A5678" s="538" t="s">
        <v>5989</v>
      </c>
      <c r="B5678" s="550">
        <v>51069</v>
      </c>
    </row>
    <row r="5679" spans="1:2">
      <c r="A5679" s="538" t="s">
        <v>5990</v>
      </c>
      <c r="B5679" s="550">
        <v>51070</v>
      </c>
    </row>
    <row r="5680" spans="1:2">
      <c r="A5680" s="538" t="s">
        <v>5991</v>
      </c>
      <c r="B5680" s="550">
        <v>51071</v>
      </c>
    </row>
    <row r="5681" spans="1:2">
      <c r="A5681" s="538" t="s">
        <v>5992</v>
      </c>
      <c r="B5681" s="550">
        <v>51072</v>
      </c>
    </row>
    <row r="5682" spans="1:2">
      <c r="A5682" s="538" t="s">
        <v>5993</v>
      </c>
      <c r="B5682" s="550">
        <v>51073</v>
      </c>
    </row>
    <row r="5683" spans="1:2">
      <c r="A5683" s="538" t="s">
        <v>5994</v>
      </c>
      <c r="B5683" s="550">
        <v>51074</v>
      </c>
    </row>
    <row r="5684" spans="1:2">
      <c r="A5684" s="538" t="s">
        <v>5995</v>
      </c>
      <c r="B5684" s="550">
        <v>51075</v>
      </c>
    </row>
    <row r="5685" spans="1:2">
      <c r="A5685" s="538" t="s">
        <v>5996</v>
      </c>
      <c r="B5685" s="550">
        <v>51076</v>
      </c>
    </row>
    <row r="5686" spans="1:2">
      <c r="A5686" s="538" t="s">
        <v>5997</v>
      </c>
      <c r="B5686" s="550">
        <v>51077</v>
      </c>
    </row>
    <row r="5687" spans="1:2">
      <c r="A5687" s="538" t="s">
        <v>5998</v>
      </c>
      <c r="B5687" s="550">
        <v>51078</v>
      </c>
    </row>
    <row r="5688" spans="1:2">
      <c r="A5688" s="538" t="s">
        <v>5999</v>
      </c>
      <c r="B5688" s="550">
        <v>51079</v>
      </c>
    </row>
    <row r="5689" spans="1:2">
      <c r="A5689" s="538" t="s">
        <v>6000</v>
      </c>
      <c r="B5689" s="550">
        <v>51080</v>
      </c>
    </row>
    <row r="5690" spans="1:2">
      <c r="A5690" s="538" t="s">
        <v>6001</v>
      </c>
      <c r="B5690" s="550">
        <v>51081</v>
      </c>
    </row>
    <row r="5691" spans="1:2">
      <c r="A5691" s="538" t="s">
        <v>6002</v>
      </c>
      <c r="B5691" s="550">
        <v>51082</v>
      </c>
    </row>
    <row r="5692" spans="1:2">
      <c r="A5692" s="538" t="s">
        <v>6003</v>
      </c>
      <c r="B5692" s="550">
        <v>51083</v>
      </c>
    </row>
    <row r="5693" spans="1:2">
      <c r="A5693" s="538" t="s">
        <v>6004</v>
      </c>
      <c r="B5693" s="550">
        <v>51084</v>
      </c>
    </row>
    <row r="5694" spans="1:2">
      <c r="A5694" s="538" t="s">
        <v>6005</v>
      </c>
      <c r="B5694" s="550">
        <v>51085</v>
      </c>
    </row>
    <row r="5695" spans="1:2">
      <c r="A5695" s="538" t="s">
        <v>6006</v>
      </c>
      <c r="B5695" s="550">
        <v>51086</v>
      </c>
    </row>
    <row r="5696" spans="1:2">
      <c r="A5696" s="538" t="s">
        <v>6007</v>
      </c>
      <c r="B5696" s="550">
        <v>51087</v>
      </c>
    </row>
    <row r="5697" spans="1:2">
      <c r="A5697" s="538" t="s">
        <v>6008</v>
      </c>
      <c r="B5697" s="550">
        <v>51088</v>
      </c>
    </row>
    <row r="5698" spans="1:2">
      <c r="A5698" s="538" t="s">
        <v>6009</v>
      </c>
      <c r="B5698" s="550">
        <v>51089</v>
      </c>
    </row>
    <row r="5699" spans="1:2">
      <c r="A5699" s="538" t="s">
        <v>6010</v>
      </c>
      <c r="B5699" s="550">
        <v>51090</v>
      </c>
    </row>
    <row r="5700" spans="1:2">
      <c r="A5700" s="538" t="s">
        <v>6011</v>
      </c>
      <c r="B5700" s="550">
        <v>51091</v>
      </c>
    </row>
    <row r="5701" spans="1:2">
      <c r="A5701" s="538" t="s">
        <v>6012</v>
      </c>
      <c r="B5701" s="550">
        <v>51092</v>
      </c>
    </row>
    <row r="5702" spans="1:2">
      <c r="A5702" s="538" t="s">
        <v>6013</v>
      </c>
      <c r="B5702" s="550">
        <v>51093</v>
      </c>
    </row>
    <row r="5703" spans="1:2">
      <c r="A5703" s="538" t="s">
        <v>6014</v>
      </c>
      <c r="B5703" s="550">
        <v>51094</v>
      </c>
    </row>
    <row r="5704" spans="1:2">
      <c r="A5704" s="538" t="s">
        <v>6015</v>
      </c>
      <c r="B5704" s="550">
        <v>51095</v>
      </c>
    </row>
    <row r="5705" spans="1:2">
      <c r="A5705" s="538" t="s">
        <v>6016</v>
      </c>
      <c r="B5705" s="550">
        <v>51096</v>
      </c>
    </row>
    <row r="5706" spans="1:2">
      <c r="A5706" s="538" t="s">
        <v>6017</v>
      </c>
      <c r="B5706" s="550">
        <v>51097</v>
      </c>
    </row>
    <row r="5707" spans="1:2">
      <c r="A5707" s="538" t="s">
        <v>6018</v>
      </c>
      <c r="B5707" s="550">
        <v>51098</v>
      </c>
    </row>
    <row r="5708" spans="1:2">
      <c r="A5708" s="538" t="s">
        <v>6019</v>
      </c>
      <c r="B5708" s="550">
        <v>51099</v>
      </c>
    </row>
    <row r="5709" spans="1:2">
      <c r="A5709" s="538" t="s">
        <v>6020</v>
      </c>
      <c r="B5709" s="550">
        <v>51100</v>
      </c>
    </row>
    <row r="5710" spans="1:2">
      <c r="A5710" s="538" t="s">
        <v>6021</v>
      </c>
      <c r="B5710" s="550">
        <v>51101</v>
      </c>
    </row>
    <row r="5711" spans="1:2">
      <c r="A5711" s="538" t="s">
        <v>6022</v>
      </c>
      <c r="B5711" s="550">
        <v>51102</v>
      </c>
    </row>
    <row r="5712" spans="1:2">
      <c r="A5712" s="538" t="s">
        <v>6023</v>
      </c>
      <c r="B5712" s="550">
        <v>51103</v>
      </c>
    </row>
    <row r="5713" spans="1:2">
      <c r="A5713" s="538" t="s">
        <v>6024</v>
      </c>
      <c r="B5713" s="550">
        <v>51104</v>
      </c>
    </row>
    <row r="5714" spans="1:2">
      <c r="A5714" s="538" t="s">
        <v>6025</v>
      </c>
      <c r="B5714" s="550">
        <v>51105</v>
      </c>
    </row>
    <row r="5715" spans="1:2">
      <c r="A5715" s="538" t="s">
        <v>6026</v>
      </c>
      <c r="B5715" s="550">
        <v>51106</v>
      </c>
    </row>
    <row r="5716" spans="1:2">
      <c r="A5716" s="538" t="s">
        <v>6027</v>
      </c>
      <c r="B5716" s="550">
        <v>51107</v>
      </c>
    </row>
    <row r="5717" spans="1:2">
      <c r="A5717" s="538" t="s">
        <v>6028</v>
      </c>
      <c r="B5717" s="550">
        <v>51108</v>
      </c>
    </row>
    <row r="5718" spans="1:2">
      <c r="A5718" s="538" t="s">
        <v>6029</v>
      </c>
      <c r="B5718" s="550">
        <v>51109</v>
      </c>
    </row>
    <row r="5719" spans="1:2">
      <c r="A5719" s="538" t="s">
        <v>6030</v>
      </c>
      <c r="B5719" s="550">
        <v>51110</v>
      </c>
    </row>
    <row r="5720" spans="1:2">
      <c r="A5720" s="538" t="s">
        <v>6031</v>
      </c>
      <c r="B5720" s="550">
        <v>51111</v>
      </c>
    </row>
    <row r="5721" spans="1:2">
      <c r="A5721" s="538" t="s">
        <v>6032</v>
      </c>
      <c r="B5721" s="550">
        <v>51112</v>
      </c>
    </row>
    <row r="5722" spans="1:2">
      <c r="A5722" s="538" t="s">
        <v>6033</v>
      </c>
      <c r="B5722" s="550">
        <v>51113</v>
      </c>
    </row>
    <row r="5723" spans="1:2">
      <c r="A5723" s="538" t="s">
        <v>6034</v>
      </c>
      <c r="B5723" s="550">
        <v>51114</v>
      </c>
    </row>
    <row r="5724" spans="1:2">
      <c r="A5724" s="538" t="s">
        <v>6035</v>
      </c>
      <c r="B5724" s="550">
        <v>51115</v>
      </c>
    </row>
    <row r="5725" spans="1:2">
      <c r="A5725" s="538" t="s">
        <v>6036</v>
      </c>
      <c r="B5725" s="550">
        <v>51116</v>
      </c>
    </row>
    <row r="5726" spans="1:2">
      <c r="A5726" s="538" t="s">
        <v>6037</v>
      </c>
      <c r="B5726" s="550">
        <v>51117</v>
      </c>
    </row>
    <row r="5727" spans="1:2">
      <c r="A5727" s="538" t="s">
        <v>6038</v>
      </c>
      <c r="B5727" s="550">
        <v>51118</v>
      </c>
    </row>
    <row r="5728" spans="1:2">
      <c r="A5728" s="538" t="s">
        <v>6039</v>
      </c>
      <c r="B5728" s="550">
        <v>51119</v>
      </c>
    </row>
    <row r="5729" spans="1:2">
      <c r="A5729" s="538" t="s">
        <v>6040</v>
      </c>
      <c r="B5729" s="550">
        <v>51120</v>
      </c>
    </row>
    <row r="5730" spans="1:2">
      <c r="A5730" s="538" t="s">
        <v>6041</v>
      </c>
      <c r="B5730" s="550">
        <v>51121</v>
      </c>
    </row>
    <row r="5731" spans="1:2">
      <c r="A5731" s="538" t="s">
        <v>6042</v>
      </c>
      <c r="B5731" s="550">
        <v>51122</v>
      </c>
    </row>
    <row r="5732" spans="1:2">
      <c r="A5732" s="538" t="s">
        <v>6043</v>
      </c>
      <c r="B5732" s="550">
        <v>51123</v>
      </c>
    </row>
    <row r="5733" spans="1:2">
      <c r="A5733" s="538" t="s">
        <v>6044</v>
      </c>
      <c r="B5733" s="550">
        <v>51124</v>
      </c>
    </row>
    <row r="5734" spans="1:2">
      <c r="A5734" s="538" t="s">
        <v>6045</v>
      </c>
      <c r="B5734" s="550">
        <v>51125</v>
      </c>
    </row>
    <row r="5735" spans="1:2">
      <c r="A5735" s="538" t="s">
        <v>6046</v>
      </c>
      <c r="B5735" s="550">
        <v>51126</v>
      </c>
    </row>
    <row r="5736" spans="1:2">
      <c r="A5736" s="538" t="s">
        <v>6047</v>
      </c>
      <c r="B5736" s="550">
        <v>51127</v>
      </c>
    </row>
    <row r="5737" spans="1:2">
      <c r="A5737" s="538" t="s">
        <v>6048</v>
      </c>
      <c r="B5737" s="550">
        <v>51128</v>
      </c>
    </row>
    <row r="5738" spans="1:2">
      <c r="A5738" s="538" t="s">
        <v>6049</v>
      </c>
      <c r="B5738" s="550">
        <v>51129</v>
      </c>
    </row>
    <row r="5739" spans="1:2">
      <c r="A5739" s="538" t="s">
        <v>6050</v>
      </c>
      <c r="B5739" s="550">
        <v>51130</v>
      </c>
    </row>
    <row r="5740" spans="1:2">
      <c r="A5740" s="538" t="s">
        <v>6051</v>
      </c>
      <c r="B5740" s="550">
        <v>51131</v>
      </c>
    </row>
    <row r="5741" spans="1:2">
      <c r="A5741" s="538" t="s">
        <v>6052</v>
      </c>
      <c r="B5741" s="550">
        <v>51132</v>
      </c>
    </row>
    <row r="5742" spans="1:2">
      <c r="A5742" s="538" t="s">
        <v>6053</v>
      </c>
      <c r="B5742" s="550">
        <v>51133</v>
      </c>
    </row>
    <row r="5743" spans="1:2">
      <c r="A5743" s="538" t="s">
        <v>6054</v>
      </c>
      <c r="B5743" s="550">
        <v>51134</v>
      </c>
    </row>
    <row r="5744" spans="1:2">
      <c r="A5744" s="538" t="s">
        <v>6055</v>
      </c>
      <c r="B5744" s="550">
        <v>51135</v>
      </c>
    </row>
    <row r="5745" spans="1:2">
      <c r="A5745" s="538" t="s">
        <v>6056</v>
      </c>
      <c r="B5745" s="550">
        <v>51136</v>
      </c>
    </row>
    <row r="5746" spans="1:2">
      <c r="A5746" s="538" t="s">
        <v>6057</v>
      </c>
      <c r="B5746" s="550">
        <v>51137</v>
      </c>
    </row>
    <row r="5747" spans="1:2">
      <c r="A5747" s="538" t="s">
        <v>6058</v>
      </c>
      <c r="B5747" s="550">
        <v>51138</v>
      </c>
    </row>
    <row r="5748" spans="1:2">
      <c r="A5748" s="538" t="s">
        <v>6059</v>
      </c>
      <c r="B5748" s="550">
        <v>51139</v>
      </c>
    </row>
    <row r="5749" spans="1:2">
      <c r="A5749" s="538" t="s">
        <v>6060</v>
      </c>
      <c r="B5749" s="550">
        <v>51140</v>
      </c>
    </row>
    <row r="5750" spans="1:2">
      <c r="A5750" s="538" t="s">
        <v>6061</v>
      </c>
      <c r="B5750" s="550">
        <v>51141</v>
      </c>
    </row>
    <row r="5751" spans="1:2">
      <c r="A5751" s="538" t="s">
        <v>6062</v>
      </c>
      <c r="B5751" s="550">
        <v>51142</v>
      </c>
    </row>
    <row r="5752" spans="1:2">
      <c r="A5752" s="538" t="s">
        <v>6063</v>
      </c>
      <c r="B5752" s="550">
        <v>51143</v>
      </c>
    </row>
    <row r="5753" spans="1:2">
      <c r="A5753" s="538" t="s">
        <v>6064</v>
      </c>
      <c r="B5753" s="550">
        <v>51144</v>
      </c>
    </row>
    <row r="5754" spans="1:2">
      <c r="A5754" s="538" t="s">
        <v>6065</v>
      </c>
      <c r="B5754" s="550">
        <v>51145</v>
      </c>
    </row>
    <row r="5755" spans="1:2">
      <c r="A5755" s="538" t="s">
        <v>6066</v>
      </c>
      <c r="B5755" s="550">
        <v>51146</v>
      </c>
    </row>
    <row r="5756" spans="1:2">
      <c r="A5756" s="538" t="s">
        <v>6067</v>
      </c>
      <c r="B5756" s="550">
        <v>51147</v>
      </c>
    </row>
    <row r="5757" spans="1:2">
      <c r="A5757" s="538" t="s">
        <v>6068</v>
      </c>
      <c r="B5757" s="550">
        <v>51148</v>
      </c>
    </row>
    <row r="5758" spans="1:2">
      <c r="A5758" s="538" t="s">
        <v>6069</v>
      </c>
      <c r="B5758" s="550">
        <v>51149</v>
      </c>
    </row>
    <row r="5759" spans="1:2">
      <c r="A5759" s="538" t="s">
        <v>6070</v>
      </c>
      <c r="B5759" s="550">
        <v>51150</v>
      </c>
    </row>
    <row r="5760" spans="1:2">
      <c r="A5760" s="538" t="s">
        <v>6071</v>
      </c>
      <c r="B5760" s="550">
        <v>51151</v>
      </c>
    </row>
    <row r="5761" spans="1:2">
      <c r="A5761" s="538" t="s">
        <v>6072</v>
      </c>
      <c r="B5761" s="550">
        <v>51152</v>
      </c>
    </row>
    <row r="5762" spans="1:2">
      <c r="A5762" s="538" t="s">
        <v>6073</v>
      </c>
      <c r="B5762" s="550">
        <v>51153</v>
      </c>
    </row>
    <row r="5763" spans="1:2">
      <c r="A5763" s="538" t="s">
        <v>6074</v>
      </c>
      <c r="B5763" s="550">
        <v>51154</v>
      </c>
    </row>
    <row r="5764" spans="1:2">
      <c r="A5764" s="538" t="s">
        <v>6075</v>
      </c>
      <c r="B5764" s="550">
        <v>51155</v>
      </c>
    </row>
    <row r="5765" spans="1:2">
      <c r="A5765" s="538" t="s">
        <v>6076</v>
      </c>
      <c r="B5765" s="550">
        <v>51156</v>
      </c>
    </row>
    <row r="5766" spans="1:2">
      <c r="A5766" s="538" t="s">
        <v>6077</v>
      </c>
      <c r="B5766" s="550">
        <v>51157</v>
      </c>
    </row>
    <row r="5767" spans="1:2">
      <c r="A5767" s="538" t="s">
        <v>6078</v>
      </c>
      <c r="B5767" s="550">
        <v>51158</v>
      </c>
    </row>
    <row r="5768" spans="1:2">
      <c r="A5768" s="538" t="s">
        <v>6079</v>
      </c>
      <c r="B5768" s="550">
        <v>51159</v>
      </c>
    </row>
    <row r="5769" spans="1:2">
      <c r="A5769" s="538" t="s">
        <v>6080</v>
      </c>
      <c r="B5769" s="550">
        <v>51160</v>
      </c>
    </row>
    <row r="5770" spans="1:2">
      <c r="A5770" s="538" t="s">
        <v>6081</v>
      </c>
      <c r="B5770" s="550">
        <v>51161</v>
      </c>
    </row>
    <row r="5771" spans="1:2">
      <c r="A5771" s="538" t="s">
        <v>6082</v>
      </c>
      <c r="B5771" s="550">
        <v>51162</v>
      </c>
    </row>
    <row r="5772" spans="1:2">
      <c r="A5772" s="538" t="s">
        <v>6083</v>
      </c>
      <c r="B5772" s="550">
        <v>51163</v>
      </c>
    </row>
    <row r="5773" spans="1:2">
      <c r="A5773" s="538" t="s">
        <v>6084</v>
      </c>
      <c r="B5773" s="550">
        <v>51164</v>
      </c>
    </row>
    <row r="5774" spans="1:2">
      <c r="A5774" s="538" t="s">
        <v>6085</v>
      </c>
      <c r="B5774" s="550">
        <v>51165</v>
      </c>
    </row>
    <row r="5775" spans="1:2">
      <c r="A5775" s="538" t="s">
        <v>6086</v>
      </c>
      <c r="B5775" s="550">
        <v>51166</v>
      </c>
    </row>
    <row r="5776" spans="1:2">
      <c r="A5776" s="538" t="s">
        <v>6087</v>
      </c>
      <c r="B5776" s="550">
        <v>51167</v>
      </c>
    </row>
    <row r="5777" spans="1:2">
      <c r="A5777" s="538" t="s">
        <v>6088</v>
      </c>
      <c r="B5777" s="550">
        <v>51168</v>
      </c>
    </row>
    <row r="5778" spans="1:2">
      <c r="A5778" s="538" t="s">
        <v>6089</v>
      </c>
      <c r="B5778" s="550">
        <v>51169</v>
      </c>
    </row>
    <row r="5779" spans="1:2">
      <c r="A5779" s="538" t="s">
        <v>6090</v>
      </c>
      <c r="B5779" s="550">
        <v>51170</v>
      </c>
    </row>
    <row r="5780" spans="1:2">
      <c r="A5780" s="538" t="s">
        <v>6091</v>
      </c>
      <c r="B5780" s="550">
        <v>51171</v>
      </c>
    </row>
    <row r="5781" spans="1:2">
      <c r="A5781" s="538" t="s">
        <v>6092</v>
      </c>
      <c r="B5781" s="550">
        <v>51172</v>
      </c>
    </row>
    <row r="5782" spans="1:2">
      <c r="A5782" s="538" t="s">
        <v>6093</v>
      </c>
      <c r="B5782" s="550">
        <v>51173</v>
      </c>
    </row>
    <row r="5783" spans="1:2">
      <c r="A5783" s="538" t="s">
        <v>6094</v>
      </c>
      <c r="B5783" s="550">
        <v>51174</v>
      </c>
    </row>
    <row r="5784" spans="1:2">
      <c r="A5784" s="538" t="s">
        <v>6095</v>
      </c>
      <c r="B5784" s="550">
        <v>51175</v>
      </c>
    </row>
    <row r="5785" spans="1:2">
      <c r="A5785" s="538" t="s">
        <v>6096</v>
      </c>
      <c r="B5785" s="550">
        <v>51176</v>
      </c>
    </row>
    <row r="5786" spans="1:2">
      <c r="A5786" s="538" t="s">
        <v>6097</v>
      </c>
      <c r="B5786" s="550">
        <v>51177</v>
      </c>
    </row>
    <row r="5787" spans="1:2">
      <c r="A5787" s="538" t="s">
        <v>6098</v>
      </c>
      <c r="B5787" s="550">
        <v>51178</v>
      </c>
    </row>
    <row r="5788" spans="1:2">
      <c r="A5788" s="538" t="s">
        <v>6099</v>
      </c>
      <c r="B5788" s="550">
        <v>51179</v>
      </c>
    </row>
    <row r="5789" spans="1:2">
      <c r="A5789" s="538" t="s">
        <v>6100</v>
      </c>
      <c r="B5789" s="550">
        <v>51180</v>
      </c>
    </row>
    <row r="5790" spans="1:2">
      <c r="A5790" s="538" t="s">
        <v>6101</v>
      </c>
      <c r="B5790" s="550">
        <v>51181</v>
      </c>
    </row>
    <row r="5791" spans="1:2">
      <c r="A5791" s="538" t="s">
        <v>6102</v>
      </c>
      <c r="B5791" s="550">
        <v>51182</v>
      </c>
    </row>
    <row r="5792" spans="1:2">
      <c r="A5792" s="538" t="s">
        <v>6103</v>
      </c>
      <c r="B5792" s="550">
        <v>51183</v>
      </c>
    </row>
    <row r="5793" spans="1:2">
      <c r="A5793" s="538" t="s">
        <v>6104</v>
      </c>
      <c r="B5793" s="550">
        <v>51184</v>
      </c>
    </row>
    <row r="5794" spans="1:2">
      <c r="A5794" s="538" t="s">
        <v>6105</v>
      </c>
      <c r="B5794" s="550">
        <v>51185</v>
      </c>
    </row>
    <row r="5795" spans="1:2">
      <c r="A5795" s="538" t="s">
        <v>6106</v>
      </c>
      <c r="B5795" s="550">
        <v>51186</v>
      </c>
    </row>
    <row r="5796" spans="1:2">
      <c r="A5796" s="538" t="s">
        <v>6107</v>
      </c>
      <c r="B5796" s="550">
        <v>51187</v>
      </c>
    </row>
    <row r="5797" spans="1:2">
      <c r="A5797" s="538" t="s">
        <v>6108</v>
      </c>
      <c r="B5797" s="550">
        <v>51188</v>
      </c>
    </row>
    <row r="5798" spans="1:2">
      <c r="A5798" s="538" t="s">
        <v>6109</v>
      </c>
      <c r="B5798" s="550">
        <v>51189</v>
      </c>
    </row>
    <row r="5799" spans="1:2">
      <c r="A5799" s="538" t="s">
        <v>6110</v>
      </c>
      <c r="B5799" s="550">
        <v>51190</v>
      </c>
    </row>
    <row r="5800" spans="1:2">
      <c r="A5800" s="538" t="s">
        <v>6111</v>
      </c>
      <c r="B5800" s="550">
        <v>51191</v>
      </c>
    </row>
    <row r="5801" spans="1:2">
      <c r="A5801" s="538" t="s">
        <v>6112</v>
      </c>
      <c r="B5801" s="550">
        <v>51192</v>
      </c>
    </row>
    <row r="5802" spans="1:2">
      <c r="A5802" s="538" t="s">
        <v>6113</v>
      </c>
      <c r="B5802" s="550">
        <v>51193</v>
      </c>
    </row>
    <row r="5803" spans="1:2">
      <c r="A5803" s="538" t="s">
        <v>6114</v>
      </c>
      <c r="B5803" s="550">
        <v>51194</v>
      </c>
    </row>
    <row r="5804" spans="1:2">
      <c r="A5804" s="538" t="s">
        <v>6115</v>
      </c>
      <c r="B5804" s="550">
        <v>51195</v>
      </c>
    </row>
    <row r="5805" spans="1:2">
      <c r="A5805" s="538" t="s">
        <v>6116</v>
      </c>
      <c r="B5805" s="550">
        <v>51196</v>
      </c>
    </row>
    <row r="5806" spans="1:2">
      <c r="A5806" s="538" t="s">
        <v>6117</v>
      </c>
      <c r="B5806" s="550">
        <v>51197</v>
      </c>
    </row>
    <row r="5807" spans="1:2">
      <c r="A5807" s="538" t="s">
        <v>6118</v>
      </c>
      <c r="B5807" s="550">
        <v>51198</v>
      </c>
    </row>
    <row r="5808" spans="1:2">
      <c r="A5808" s="538" t="s">
        <v>6119</v>
      </c>
      <c r="B5808" s="550">
        <v>51199</v>
      </c>
    </row>
    <row r="5809" spans="1:2">
      <c r="A5809" s="538" t="s">
        <v>6120</v>
      </c>
      <c r="B5809" s="550">
        <v>51200</v>
      </c>
    </row>
    <row r="5810" spans="1:2">
      <c r="A5810" s="538" t="s">
        <v>6121</v>
      </c>
      <c r="B5810" s="550">
        <v>51201</v>
      </c>
    </row>
    <row r="5811" spans="1:2">
      <c r="A5811" s="538" t="s">
        <v>6122</v>
      </c>
      <c r="B5811" s="550">
        <v>51202</v>
      </c>
    </row>
    <row r="5812" spans="1:2">
      <c r="A5812" s="538" t="s">
        <v>6123</v>
      </c>
      <c r="B5812" s="550">
        <v>51203</v>
      </c>
    </row>
    <row r="5813" spans="1:2">
      <c r="A5813" s="538" t="s">
        <v>6124</v>
      </c>
      <c r="B5813" s="550">
        <v>51204</v>
      </c>
    </row>
    <row r="5814" spans="1:2">
      <c r="A5814" s="538" t="s">
        <v>6125</v>
      </c>
      <c r="B5814" s="550">
        <v>51205</v>
      </c>
    </row>
    <row r="5815" spans="1:2">
      <c r="A5815" s="538" t="s">
        <v>6126</v>
      </c>
      <c r="B5815" s="550">
        <v>51206</v>
      </c>
    </row>
    <row r="5816" spans="1:2">
      <c r="A5816" s="538" t="s">
        <v>6127</v>
      </c>
      <c r="B5816" s="550">
        <v>51207</v>
      </c>
    </row>
    <row r="5817" spans="1:2">
      <c r="A5817" s="538" t="s">
        <v>6128</v>
      </c>
      <c r="B5817" s="550">
        <v>51208</v>
      </c>
    </row>
    <row r="5818" spans="1:2">
      <c r="A5818" s="538" t="s">
        <v>6129</v>
      </c>
      <c r="B5818" s="550">
        <v>51209</v>
      </c>
    </row>
    <row r="5819" spans="1:2">
      <c r="A5819" s="538" t="s">
        <v>6130</v>
      </c>
      <c r="B5819" s="550">
        <v>51210</v>
      </c>
    </row>
    <row r="5820" spans="1:2">
      <c r="A5820" s="538" t="s">
        <v>6131</v>
      </c>
      <c r="B5820" s="550">
        <v>51211</v>
      </c>
    </row>
    <row r="5821" spans="1:2">
      <c r="A5821" s="538" t="s">
        <v>6132</v>
      </c>
      <c r="B5821" s="550">
        <v>51212</v>
      </c>
    </row>
    <row r="5822" spans="1:2">
      <c r="A5822" s="538" t="s">
        <v>6133</v>
      </c>
      <c r="B5822" s="550">
        <v>51213</v>
      </c>
    </row>
    <row r="5823" spans="1:2">
      <c r="A5823" s="538" t="s">
        <v>6134</v>
      </c>
      <c r="B5823" s="550">
        <v>51214</v>
      </c>
    </row>
    <row r="5824" spans="1:2">
      <c r="A5824" s="538" t="s">
        <v>6135</v>
      </c>
      <c r="B5824" s="550">
        <v>51215</v>
      </c>
    </row>
    <row r="5825" spans="1:2">
      <c r="A5825" s="538" t="s">
        <v>6136</v>
      </c>
      <c r="B5825" s="550">
        <v>51216</v>
      </c>
    </row>
    <row r="5826" spans="1:2">
      <c r="A5826" s="538" t="s">
        <v>6137</v>
      </c>
      <c r="B5826" s="550">
        <v>51217</v>
      </c>
    </row>
    <row r="5827" spans="1:2">
      <c r="A5827" s="538" t="s">
        <v>6138</v>
      </c>
      <c r="B5827" s="550">
        <v>51218</v>
      </c>
    </row>
    <row r="5828" spans="1:2">
      <c r="A5828" s="538" t="s">
        <v>6139</v>
      </c>
      <c r="B5828" s="550">
        <v>51219</v>
      </c>
    </row>
    <row r="5829" spans="1:2">
      <c r="A5829" s="538" t="s">
        <v>6140</v>
      </c>
      <c r="B5829" s="550">
        <v>51220</v>
      </c>
    </row>
    <row r="5830" spans="1:2">
      <c r="A5830" s="538" t="s">
        <v>6141</v>
      </c>
      <c r="B5830" s="550">
        <v>51221</v>
      </c>
    </row>
    <row r="5831" spans="1:2">
      <c r="A5831" s="538" t="s">
        <v>6142</v>
      </c>
      <c r="B5831" s="550">
        <v>51222</v>
      </c>
    </row>
    <row r="5832" spans="1:2">
      <c r="A5832" s="538" t="s">
        <v>6143</v>
      </c>
      <c r="B5832" s="550">
        <v>51223</v>
      </c>
    </row>
    <row r="5833" spans="1:2">
      <c r="A5833" s="538" t="s">
        <v>6144</v>
      </c>
      <c r="B5833" s="550">
        <v>51224</v>
      </c>
    </row>
    <row r="5834" spans="1:2">
      <c r="A5834" s="538" t="s">
        <v>6145</v>
      </c>
      <c r="B5834" s="550">
        <v>51225</v>
      </c>
    </row>
    <row r="5835" spans="1:2">
      <c r="A5835" s="538" t="s">
        <v>6146</v>
      </c>
      <c r="B5835" s="550">
        <v>51226</v>
      </c>
    </row>
    <row r="5836" spans="1:2">
      <c r="A5836" s="538" t="s">
        <v>6147</v>
      </c>
      <c r="B5836" s="550">
        <v>51227</v>
      </c>
    </row>
    <row r="5837" spans="1:2">
      <c r="A5837" s="538" t="s">
        <v>6148</v>
      </c>
      <c r="B5837" s="550">
        <v>51228</v>
      </c>
    </row>
    <row r="5838" spans="1:2">
      <c r="A5838" s="538" t="s">
        <v>6149</v>
      </c>
      <c r="B5838" s="550">
        <v>51229</v>
      </c>
    </row>
    <row r="5839" spans="1:2">
      <c r="A5839" s="538" t="s">
        <v>6150</v>
      </c>
      <c r="B5839" s="550">
        <v>51230</v>
      </c>
    </row>
    <row r="5840" spans="1:2">
      <c r="A5840" s="538" t="s">
        <v>6151</v>
      </c>
      <c r="B5840" s="550">
        <v>51231</v>
      </c>
    </row>
    <row r="5841" spans="1:2">
      <c r="A5841" s="538" t="s">
        <v>6152</v>
      </c>
      <c r="B5841" s="550">
        <v>51232</v>
      </c>
    </row>
    <row r="5842" spans="1:2">
      <c r="A5842" s="538" t="s">
        <v>6153</v>
      </c>
      <c r="B5842" s="550">
        <v>51233</v>
      </c>
    </row>
    <row r="5843" spans="1:2">
      <c r="A5843" s="538" t="s">
        <v>6154</v>
      </c>
      <c r="B5843" s="550">
        <v>51234</v>
      </c>
    </row>
    <row r="5844" spans="1:2">
      <c r="A5844" s="538" t="s">
        <v>6155</v>
      </c>
      <c r="B5844" s="550">
        <v>51235</v>
      </c>
    </row>
    <row r="5845" spans="1:2">
      <c r="A5845" s="538" t="s">
        <v>6156</v>
      </c>
      <c r="B5845" s="550">
        <v>51236</v>
      </c>
    </row>
    <row r="5846" spans="1:2">
      <c r="A5846" s="538" t="s">
        <v>6157</v>
      </c>
      <c r="B5846" s="550">
        <v>51237</v>
      </c>
    </row>
    <row r="5847" spans="1:2">
      <c r="A5847" s="538" t="s">
        <v>6158</v>
      </c>
      <c r="B5847" s="550">
        <v>51238</v>
      </c>
    </row>
    <row r="5848" spans="1:2">
      <c r="A5848" s="538" t="s">
        <v>6159</v>
      </c>
      <c r="B5848" s="550">
        <v>51239</v>
      </c>
    </row>
    <row r="5849" spans="1:2">
      <c r="A5849" s="538" t="s">
        <v>6160</v>
      </c>
      <c r="B5849" s="550">
        <v>51240</v>
      </c>
    </row>
    <row r="5850" spans="1:2">
      <c r="A5850" s="538" t="s">
        <v>6161</v>
      </c>
      <c r="B5850" s="550">
        <v>51241</v>
      </c>
    </row>
    <row r="5851" spans="1:2">
      <c r="A5851" s="538" t="s">
        <v>6162</v>
      </c>
      <c r="B5851" s="550">
        <v>51242</v>
      </c>
    </row>
    <row r="5852" spans="1:2">
      <c r="A5852" s="538" t="s">
        <v>6163</v>
      </c>
      <c r="B5852" s="550">
        <v>51243</v>
      </c>
    </row>
    <row r="5853" spans="1:2">
      <c r="A5853" s="538" t="s">
        <v>6164</v>
      </c>
      <c r="B5853" s="550">
        <v>51244</v>
      </c>
    </row>
    <row r="5854" spans="1:2">
      <c r="A5854" s="538" t="s">
        <v>6165</v>
      </c>
      <c r="B5854" s="550">
        <v>51245</v>
      </c>
    </row>
    <row r="5855" spans="1:2">
      <c r="A5855" s="538" t="s">
        <v>6166</v>
      </c>
      <c r="B5855" s="550">
        <v>51246</v>
      </c>
    </row>
    <row r="5856" spans="1:2">
      <c r="A5856" s="538" t="s">
        <v>6167</v>
      </c>
      <c r="B5856" s="550">
        <v>51247</v>
      </c>
    </row>
    <row r="5857" spans="1:2">
      <c r="A5857" s="538" t="s">
        <v>6168</v>
      </c>
      <c r="B5857" s="550">
        <v>51248</v>
      </c>
    </row>
    <row r="5858" spans="1:2">
      <c r="A5858" s="538" t="s">
        <v>6169</v>
      </c>
      <c r="B5858" s="550">
        <v>51249</v>
      </c>
    </row>
    <row r="5859" spans="1:2">
      <c r="A5859" s="538" t="s">
        <v>6170</v>
      </c>
      <c r="B5859" s="550">
        <v>51250</v>
      </c>
    </row>
    <row r="5860" spans="1:2">
      <c r="A5860" s="538" t="s">
        <v>6171</v>
      </c>
      <c r="B5860" s="550">
        <v>51251</v>
      </c>
    </row>
    <row r="5861" spans="1:2">
      <c r="A5861" s="538" t="s">
        <v>6172</v>
      </c>
      <c r="B5861" s="550">
        <v>51252</v>
      </c>
    </row>
    <row r="5862" spans="1:2">
      <c r="A5862" s="538" t="s">
        <v>6173</v>
      </c>
      <c r="B5862" s="550">
        <v>51253</v>
      </c>
    </row>
    <row r="5863" spans="1:2">
      <c r="A5863" s="538" t="s">
        <v>6174</v>
      </c>
      <c r="B5863" s="550">
        <v>51254</v>
      </c>
    </row>
    <row r="5864" spans="1:2">
      <c r="A5864" s="538" t="s">
        <v>6175</v>
      </c>
      <c r="B5864" s="550">
        <v>51255</v>
      </c>
    </row>
    <row r="5865" spans="1:2">
      <c r="A5865" s="538" t="s">
        <v>6176</v>
      </c>
      <c r="B5865" s="550">
        <v>51256</v>
      </c>
    </row>
    <row r="5866" spans="1:2">
      <c r="A5866" s="538" t="s">
        <v>6177</v>
      </c>
      <c r="B5866" s="550">
        <v>51257</v>
      </c>
    </row>
    <row r="5867" spans="1:2">
      <c r="A5867" s="538" t="s">
        <v>6178</v>
      </c>
      <c r="B5867" s="550">
        <v>51258</v>
      </c>
    </row>
    <row r="5868" spans="1:2">
      <c r="A5868" s="538" t="s">
        <v>6179</v>
      </c>
      <c r="B5868" s="550">
        <v>51259</v>
      </c>
    </row>
    <row r="5869" spans="1:2">
      <c r="A5869" s="538" t="s">
        <v>6180</v>
      </c>
      <c r="B5869" s="550">
        <v>51260</v>
      </c>
    </row>
    <row r="5870" spans="1:2">
      <c r="A5870" s="538" t="s">
        <v>6181</v>
      </c>
      <c r="B5870" s="550">
        <v>51261</v>
      </c>
    </row>
    <row r="5871" spans="1:2">
      <c r="A5871" s="538" t="s">
        <v>6182</v>
      </c>
      <c r="B5871" s="550">
        <v>51262</v>
      </c>
    </row>
    <row r="5872" spans="1:2">
      <c r="A5872" s="538" t="s">
        <v>6183</v>
      </c>
      <c r="B5872" s="550">
        <v>51263</v>
      </c>
    </row>
    <row r="5873" spans="1:2">
      <c r="A5873" s="538" t="s">
        <v>6184</v>
      </c>
      <c r="B5873" s="550">
        <v>51264</v>
      </c>
    </row>
    <row r="5874" spans="1:2">
      <c r="A5874" s="538" t="s">
        <v>6185</v>
      </c>
      <c r="B5874" s="550">
        <v>51265</v>
      </c>
    </row>
    <row r="5875" spans="1:2">
      <c r="A5875" s="538" t="s">
        <v>6186</v>
      </c>
      <c r="B5875" s="550">
        <v>51266</v>
      </c>
    </row>
    <row r="5876" spans="1:2">
      <c r="A5876" s="538" t="s">
        <v>6187</v>
      </c>
      <c r="B5876" s="550">
        <v>51267</v>
      </c>
    </row>
    <row r="5877" spans="1:2">
      <c r="A5877" s="538" t="s">
        <v>6188</v>
      </c>
      <c r="B5877" s="550">
        <v>51268</v>
      </c>
    </row>
    <row r="5878" spans="1:2">
      <c r="A5878" s="538" t="s">
        <v>6189</v>
      </c>
      <c r="B5878" s="550">
        <v>51269</v>
      </c>
    </row>
    <row r="5879" spans="1:2">
      <c r="A5879" s="538" t="s">
        <v>6190</v>
      </c>
      <c r="B5879" s="550">
        <v>51270</v>
      </c>
    </row>
    <row r="5880" spans="1:2">
      <c r="A5880" s="538" t="s">
        <v>6191</v>
      </c>
      <c r="B5880" s="550">
        <v>51271</v>
      </c>
    </row>
    <row r="5881" spans="1:2">
      <c r="A5881" s="538" t="s">
        <v>6192</v>
      </c>
      <c r="B5881" s="550">
        <v>51272</v>
      </c>
    </row>
    <row r="5882" spans="1:2">
      <c r="A5882" s="538" t="s">
        <v>6193</v>
      </c>
      <c r="B5882" s="550">
        <v>51273</v>
      </c>
    </row>
    <row r="5883" spans="1:2">
      <c r="A5883" s="538" t="s">
        <v>6194</v>
      </c>
      <c r="B5883" s="550">
        <v>51274</v>
      </c>
    </row>
    <row r="5884" spans="1:2">
      <c r="A5884" s="538" t="s">
        <v>6195</v>
      </c>
      <c r="B5884" s="550">
        <v>51275</v>
      </c>
    </row>
    <row r="5885" spans="1:2">
      <c r="A5885" s="538" t="s">
        <v>6196</v>
      </c>
      <c r="B5885" s="550">
        <v>51276</v>
      </c>
    </row>
    <row r="5886" spans="1:2">
      <c r="A5886" s="538" t="s">
        <v>6197</v>
      </c>
      <c r="B5886" s="550">
        <v>51277</v>
      </c>
    </row>
    <row r="5887" spans="1:2">
      <c r="A5887" s="538" t="s">
        <v>6198</v>
      </c>
      <c r="B5887" s="550">
        <v>51278</v>
      </c>
    </row>
    <row r="5888" spans="1:2">
      <c r="A5888" s="538" t="s">
        <v>6199</v>
      </c>
      <c r="B5888" s="550">
        <v>51279</v>
      </c>
    </row>
    <row r="5889" spans="1:2">
      <c r="A5889" s="538" t="s">
        <v>6200</v>
      </c>
      <c r="B5889" s="550">
        <v>51280</v>
      </c>
    </row>
    <row r="5890" spans="1:2">
      <c r="A5890" s="538" t="s">
        <v>6201</v>
      </c>
      <c r="B5890" s="550">
        <v>51281</v>
      </c>
    </row>
    <row r="5891" spans="1:2">
      <c r="A5891" s="538" t="s">
        <v>6202</v>
      </c>
      <c r="B5891" s="550">
        <v>51282</v>
      </c>
    </row>
    <row r="5892" spans="1:2">
      <c r="A5892" s="538" t="s">
        <v>6203</v>
      </c>
      <c r="B5892" s="550">
        <v>51283</v>
      </c>
    </row>
    <row r="5893" spans="1:2">
      <c r="A5893" s="538" t="s">
        <v>6204</v>
      </c>
      <c r="B5893" s="550">
        <v>51284</v>
      </c>
    </row>
    <row r="5894" spans="1:2">
      <c r="A5894" s="538" t="s">
        <v>6205</v>
      </c>
      <c r="B5894" s="550">
        <v>51285</v>
      </c>
    </row>
    <row r="5895" spans="1:2">
      <c r="A5895" s="538" t="s">
        <v>6206</v>
      </c>
      <c r="B5895" s="550">
        <v>51286</v>
      </c>
    </row>
    <row r="5896" spans="1:2">
      <c r="A5896" s="538" t="s">
        <v>6207</v>
      </c>
      <c r="B5896" s="550">
        <v>51287</v>
      </c>
    </row>
    <row r="5897" spans="1:2">
      <c r="A5897" s="538" t="s">
        <v>6208</v>
      </c>
      <c r="B5897" s="550">
        <v>51288</v>
      </c>
    </row>
    <row r="5898" spans="1:2">
      <c r="A5898" s="538" t="s">
        <v>6209</v>
      </c>
      <c r="B5898" s="550">
        <v>51289</v>
      </c>
    </row>
    <row r="5899" spans="1:2">
      <c r="A5899" s="538" t="s">
        <v>6210</v>
      </c>
      <c r="B5899" s="550">
        <v>51290</v>
      </c>
    </row>
    <row r="5900" spans="1:2">
      <c r="A5900" s="538" t="s">
        <v>6211</v>
      </c>
      <c r="B5900" s="550">
        <v>51291</v>
      </c>
    </row>
    <row r="5901" spans="1:2">
      <c r="A5901" s="538" t="s">
        <v>6212</v>
      </c>
      <c r="B5901" s="550">
        <v>51292</v>
      </c>
    </row>
    <row r="5902" spans="1:2">
      <c r="A5902" s="538" t="s">
        <v>6213</v>
      </c>
      <c r="B5902" s="550">
        <v>51293</v>
      </c>
    </row>
    <row r="5903" spans="1:2">
      <c r="A5903" s="538" t="s">
        <v>6214</v>
      </c>
      <c r="B5903" s="550">
        <v>51294</v>
      </c>
    </row>
    <row r="5904" spans="1:2">
      <c r="A5904" s="538" t="s">
        <v>6215</v>
      </c>
      <c r="B5904" s="550">
        <v>51295</v>
      </c>
    </row>
    <row r="5905" spans="1:2">
      <c r="A5905" s="538" t="s">
        <v>6216</v>
      </c>
      <c r="B5905" s="550">
        <v>51296</v>
      </c>
    </row>
    <row r="5906" spans="1:2">
      <c r="A5906" s="538" t="s">
        <v>6217</v>
      </c>
      <c r="B5906" s="550">
        <v>51297</v>
      </c>
    </row>
    <row r="5907" spans="1:2">
      <c r="A5907" s="538" t="s">
        <v>6218</v>
      </c>
      <c r="B5907" s="550">
        <v>51298</v>
      </c>
    </row>
    <row r="5908" spans="1:2">
      <c r="A5908" s="538" t="s">
        <v>6219</v>
      </c>
      <c r="B5908" s="550">
        <v>51299</v>
      </c>
    </row>
    <row r="5909" spans="1:2">
      <c r="A5909" s="538" t="s">
        <v>6220</v>
      </c>
      <c r="B5909" s="550">
        <v>51300</v>
      </c>
    </row>
    <row r="5910" spans="1:2">
      <c r="A5910" s="538" t="s">
        <v>6221</v>
      </c>
      <c r="B5910" s="550">
        <v>51301</v>
      </c>
    </row>
    <row r="5911" spans="1:2">
      <c r="A5911" s="538" t="s">
        <v>6222</v>
      </c>
      <c r="B5911" s="550">
        <v>51302</v>
      </c>
    </row>
    <row r="5912" spans="1:2">
      <c r="A5912" s="538" t="s">
        <v>6223</v>
      </c>
      <c r="B5912" s="550">
        <v>51303</v>
      </c>
    </row>
    <row r="5913" spans="1:2">
      <c r="A5913" s="538" t="s">
        <v>6224</v>
      </c>
      <c r="B5913" s="550">
        <v>51304</v>
      </c>
    </row>
    <row r="5914" spans="1:2">
      <c r="A5914" s="538" t="s">
        <v>6225</v>
      </c>
      <c r="B5914" s="550">
        <v>51305</v>
      </c>
    </row>
    <row r="5915" spans="1:2">
      <c r="A5915" s="538" t="s">
        <v>6226</v>
      </c>
      <c r="B5915" s="550">
        <v>51306</v>
      </c>
    </row>
    <row r="5916" spans="1:2">
      <c r="A5916" s="538" t="s">
        <v>6227</v>
      </c>
      <c r="B5916" s="550">
        <v>51307</v>
      </c>
    </row>
    <row r="5917" spans="1:2">
      <c r="A5917" s="538" t="s">
        <v>6228</v>
      </c>
      <c r="B5917" s="550">
        <v>51308</v>
      </c>
    </row>
    <row r="5918" spans="1:2">
      <c r="A5918" s="538" t="s">
        <v>6229</v>
      </c>
      <c r="B5918" s="550">
        <v>51309</v>
      </c>
    </row>
    <row r="5919" spans="1:2">
      <c r="A5919" s="538" t="s">
        <v>6230</v>
      </c>
      <c r="B5919" s="550">
        <v>51310</v>
      </c>
    </row>
    <row r="5920" spans="1:2">
      <c r="A5920" s="538" t="s">
        <v>6231</v>
      </c>
      <c r="B5920" s="550">
        <v>51311</v>
      </c>
    </row>
    <row r="5921" spans="1:2">
      <c r="A5921" s="538" t="s">
        <v>6232</v>
      </c>
      <c r="B5921" s="550">
        <v>51312</v>
      </c>
    </row>
    <row r="5922" spans="1:2">
      <c r="A5922" s="538" t="s">
        <v>6233</v>
      </c>
      <c r="B5922" s="550">
        <v>51313</v>
      </c>
    </row>
    <row r="5923" spans="1:2">
      <c r="A5923" s="538" t="s">
        <v>6234</v>
      </c>
      <c r="B5923" s="550">
        <v>51314</v>
      </c>
    </row>
    <row r="5924" spans="1:2">
      <c r="A5924" s="538" t="s">
        <v>6235</v>
      </c>
      <c r="B5924" s="550">
        <v>51315</v>
      </c>
    </row>
    <row r="5925" spans="1:2">
      <c r="A5925" s="538" t="s">
        <v>6236</v>
      </c>
      <c r="B5925" s="550">
        <v>51316</v>
      </c>
    </row>
    <row r="5926" spans="1:2">
      <c r="A5926" s="538" t="s">
        <v>6237</v>
      </c>
      <c r="B5926" s="550">
        <v>51317</v>
      </c>
    </row>
    <row r="5927" spans="1:2">
      <c r="A5927" s="538" t="s">
        <v>6238</v>
      </c>
      <c r="B5927" s="550">
        <v>51318</v>
      </c>
    </row>
    <row r="5928" spans="1:2">
      <c r="A5928" s="538" t="s">
        <v>6239</v>
      </c>
      <c r="B5928" s="550">
        <v>51319</v>
      </c>
    </row>
    <row r="5929" spans="1:2">
      <c r="A5929" s="538" t="s">
        <v>6240</v>
      </c>
      <c r="B5929" s="550">
        <v>51320</v>
      </c>
    </row>
    <row r="5930" spans="1:2">
      <c r="A5930" s="538" t="s">
        <v>6241</v>
      </c>
      <c r="B5930" s="550">
        <v>51321</v>
      </c>
    </row>
    <row r="5931" spans="1:2">
      <c r="A5931" s="538" t="s">
        <v>6242</v>
      </c>
      <c r="B5931" s="550">
        <v>51322</v>
      </c>
    </row>
    <row r="5932" spans="1:2">
      <c r="A5932" s="538" t="s">
        <v>6243</v>
      </c>
      <c r="B5932" s="550">
        <v>51323</v>
      </c>
    </row>
    <row r="5933" spans="1:2">
      <c r="A5933" s="538" t="s">
        <v>6244</v>
      </c>
      <c r="B5933" s="550">
        <v>51324</v>
      </c>
    </row>
    <row r="5934" spans="1:2">
      <c r="A5934" s="538" t="s">
        <v>6245</v>
      </c>
      <c r="B5934" s="550">
        <v>51325</v>
      </c>
    </row>
    <row r="5935" spans="1:2">
      <c r="A5935" s="538" t="s">
        <v>6246</v>
      </c>
      <c r="B5935" s="550">
        <v>51326</v>
      </c>
    </row>
    <row r="5936" spans="1:2">
      <c r="A5936" s="538" t="s">
        <v>6247</v>
      </c>
      <c r="B5936" s="550">
        <v>51327</v>
      </c>
    </row>
    <row r="5937" spans="1:2">
      <c r="A5937" s="538" t="s">
        <v>6248</v>
      </c>
      <c r="B5937" s="550">
        <v>51328</v>
      </c>
    </row>
    <row r="5938" spans="1:2">
      <c r="A5938" s="538" t="s">
        <v>6249</v>
      </c>
      <c r="B5938" s="550">
        <v>51329</v>
      </c>
    </row>
    <row r="5939" spans="1:2">
      <c r="A5939" s="538" t="s">
        <v>6250</v>
      </c>
      <c r="B5939" s="550">
        <v>51330</v>
      </c>
    </row>
    <row r="5940" spans="1:2">
      <c r="A5940" s="538" t="s">
        <v>6251</v>
      </c>
      <c r="B5940" s="550">
        <v>51331</v>
      </c>
    </row>
    <row r="5941" spans="1:2">
      <c r="A5941" s="538" t="s">
        <v>6252</v>
      </c>
      <c r="B5941" s="550">
        <v>51332</v>
      </c>
    </row>
    <row r="5942" spans="1:2">
      <c r="A5942" s="538" t="s">
        <v>6253</v>
      </c>
      <c r="B5942" s="550">
        <v>51333</v>
      </c>
    </row>
    <row r="5943" spans="1:2">
      <c r="A5943" s="538" t="s">
        <v>6254</v>
      </c>
      <c r="B5943" s="550">
        <v>51334</v>
      </c>
    </row>
    <row r="5944" spans="1:2">
      <c r="A5944" s="538" t="s">
        <v>6255</v>
      </c>
      <c r="B5944" s="550">
        <v>51335</v>
      </c>
    </row>
    <row r="5945" spans="1:2">
      <c r="A5945" s="538" t="s">
        <v>6256</v>
      </c>
      <c r="B5945" s="550">
        <v>51336</v>
      </c>
    </row>
    <row r="5946" spans="1:2">
      <c r="A5946" s="538" t="s">
        <v>6257</v>
      </c>
      <c r="B5946" s="550">
        <v>51337</v>
      </c>
    </row>
    <row r="5947" spans="1:2">
      <c r="A5947" s="538" t="s">
        <v>6258</v>
      </c>
      <c r="B5947" s="550">
        <v>51338</v>
      </c>
    </row>
    <row r="5948" spans="1:2">
      <c r="A5948" s="538" t="s">
        <v>6259</v>
      </c>
      <c r="B5948" s="550">
        <v>51339</v>
      </c>
    </row>
    <row r="5949" spans="1:2">
      <c r="A5949" s="538" t="s">
        <v>6260</v>
      </c>
      <c r="B5949" s="550">
        <v>51340</v>
      </c>
    </row>
    <row r="5950" spans="1:2">
      <c r="A5950" s="538" t="s">
        <v>6261</v>
      </c>
      <c r="B5950" s="550">
        <v>51341</v>
      </c>
    </row>
    <row r="5951" spans="1:2">
      <c r="A5951" s="538" t="s">
        <v>6262</v>
      </c>
      <c r="B5951" s="550">
        <v>51342</v>
      </c>
    </row>
    <row r="5952" spans="1:2">
      <c r="A5952" s="538" t="s">
        <v>6263</v>
      </c>
      <c r="B5952" s="550">
        <v>51343</v>
      </c>
    </row>
    <row r="5953" spans="1:2">
      <c r="A5953" s="538" t="s">
        <v>6264</v>
      </c>
      <c r="B5953" s="550">
        <v>51344</v>
      </c>
    </row>
    <row r="5954" spans="1:2">
      <c r="A5954" s="538" t="s">
        <v>6265</v>
      </c>
      <c r="B5954" s="550">
        <v>51345</v>
      </c>
    </row>
    <row r="5955" spans="1:2">
      <c r="A5955" s="538" t="s">
        <v>6266</v>
      </c>
      <c r="B5955" s="550">
        <v>51346</v>
      </c>
    </row>
    <row r="5956" spans="1:2">
      <c r="A5956" s="538" t="s">
        <v>6267</v>
      </c>
      <c r="B5956" s="550">
        <v>51347</v>
      </c>
    </row>
    <row r="5957" spans="1:2">
      <c r="A5957" s="538" t="s">
        <v>6268</v>
      </c>
      <c r="B5957" s="550">
        <v>51348</v>
      </c>
    </row>
    <row r="5958" spans="1:2">
      <c r="A5958" s="538" t="s">
        <v>6269</v>
      </c>
      <c r="B5958" s="550">
        <v>51349</v>
      </c>
    </row>
    <row r="5959" spans="1:2">
      <c r="A5959" s="538" t="s">
        <v>6270</v>
      </c>
      <c r="B5959" s="550">
        <v>51350</v>
      </c>
    </row>
    <row r="5960" spans="1:2">
      <c r="A5960" s="538" t="s">
        <v>6271</v>
      </c>
      <c r="B5960" s="550">
        <v>51351</v>
      </c>
    </row>
    <row r="5961" spans="1:2">
      <c r="A5961" s="538" t="s">
        <v>6272</v>
      </c>
      <c r="B5961" s="550">
        <v>51352</v>
      </c>
    </row>
    <row r="5962" spans="1:2">
      <c r="A5962" s="538" t="s">
        <v>6273</v>
      </c>
      <c r="B5962" s="550">
        <v>51353</v>
      </c>
    </row>
    <row r="5963" spans="1:2">
      <c r="A5963" s="538" t="s">
        <v>6274</v>
      </c>
      <c r="B5963" s="550">
        <v>51354</v>
      </c>
    </row>
    <row r="5964" spans="1:2">
      <c r="A5964" s="538" t="s">
        <v>6275</v>
      </c>
      <c r="B5964" s="550">
        <v>51355</v>
      </c>
    </row>
    <row r="5965" spans="1:2">
      <c r="A5965" s="538" t="s">
        <v>6276</v>
      </c>
      <c r="B5965" s="550">
        <v>51356</v>
      </c>
    </row>
    <row r="5966" spans="1:2">
      <c r="A5966" s="538" t="s">
        <v>6277</v>
      </c>
      <c r="B5966" s="550">
        <v>51357</v>
      </c>
    </row>
    <row r="5967" spans="1:2">
      <c r="A5967" s="538" t="s">
        <v>6278</v>
      </c>
      <c r="B5967" s="550">
        <v>51358</v>
      </c>
    </row>
    <row r="5968" spans="1:2">
      <c r="A5968" s="538" t="s">
        <v>6279</v>
      </c>
      <c r="B5968" s="550">
        <v>51359</v>
      </c>
    </row>
    <row r="5969" spans="1:2">
      <c r="A5969" s="538" t="s">
        <v>6280</v>
      </c>
      <c r="B5969" s="550">
        <v>51360</v>
      </c>
    </row>
    <row r="5970" spans="1:2">
      <c r="A5970" s="538" t="s">
        <v>6281</v>
      </c>
      <c r="B5970" s="550">
        <v>51361</v>
      </c>
    </row>
    <row r="5971" spans="1:2">
      <c r="A5971" s="538" t="s">
        <v>6282</v>
      </c>
      <c r="B5971" s="550">
        <v>51362</v>
      </c>
    </row>
    <row r="5972" spans="1:2">
      <c r="A5972" s="538" t="s">
        <v>6283</v>
      </c>
      <c r="B5972" s="550">
        <v>51363</v>
      </c>
    </row>
    <row r="5973" spans="1:2">
      <c r="A5973" s="538" t="s">
        <v>6284</v>
      </c>
      <c r="B5973" s="550">
        <v>51364</v>
      </c>
    </row>
    <row r="5974" spans="1:2">
      <c r="A5974" s="538" t="s">
        <v>6285</v>
      </c>
      <c r="B5974" s="550">
        <v>51365</v>
      </c>
    </row>
    <row r="5975" spans="1:2">
      <c r="A5975" s="538" t="s">
        <v>6286</v>
      </c>
      <c r="B5975" s="550">
        <v>51366</v>
      </c>
    </row>
    <row r="5976" spans="1:2">
      <c r="A5976" s="538" t="s">
        <v>6287</v>
      </c>
      <c r="B5976" s="550">
        <v>51367</v>
      </c>
    </row>
    <row r="5977" spans="1:2">
      <c r="A5977" s="538" t="s">
        <v>6288</v>
      </c>
      <c r="B5977" s="550">
        <v>51368</v>
      </c>
    </row>
    <row r="5978" spans="1:2">
      <c r="A5978" s="538" t="s">
        <v>6289</v>
      </c>
      <c r="B5978" s="550">
        <v>51369</v>
      </c>
    </row>
    <row r="5979" spans="1:2">
      <c r="A5979" s="538" t="s">
        <v>6290</v>
      </c>
      <c r="B5979" s="550">
        <v>51370</v>
      </c>
    </row>
    <row r="5980" spans="1:2">
      <c r="A5980" s="538" t="s">
        <v>6291</v>
      </c>
      <c r="B5980" s="550">
        <v>51371</v>
      </c>
    </row>
    <row r="5981" spans="1:2">
      <c r="A5981" s="538" t="s">
        <v>6292</v>
      </c>
      <c r="B5981" s="550">
        <v>51372</v>
      </c>
    </row>
    <row r="5982" spans="1:2">
      <c r="A5982" s="538" t="s">
        <v>6293</v>
      </c>
      <c r="B5982" s="550">
        <v>51373</v>
      </c>
    </row>
    <row r="5983" spans="1:2">
      <c r="A5983" s="538" t="s">
        <v>6294</v>
      </c>
      <c r="B5983" s="550">
        <v>51374</v>
      </c>
    </row>
    <row r="5984" spans="1:2">
      <c r="A5984" s="538" t="s">
        <v>6295</v>
      </c>
      <c r="B5984" s="550">
        <v>51375</v>
      </c>
    </row>
    <row r="5985" spans="1:2">
      <c r="A5985" s="538" t="s">
        <v>6296</v>
      </c>
      <c r="B5985" s="550">
        <v>51376</v>
      </c>
    </row>
    <row r="5986" spans="1:2">
      <c r="A5986" s="538" t="s">
        <v>6297</v>
      </c>
      <c r="B5986" s="550">
        <v>51377</v>
      </c>
    </row>
    <row r="5987" spans="1:2">
      <c r="A5987" s="538" t="s">
        <v>6298</v>
      </c>
      <c r="B5987" s="550">
        <v>51378</v>
      </c>
    </row>
    <row r="5988" spans="1:2">
      <c r="A5988" s="538" t="s">
        <v>6299</v>
      </c>
      <c r="B5988" s="550">
        <v>51379</v>
      </c>
    </row>
    <row r="5989" spans="1:2">
      <c r="A5989" s="538" t="s">
        <v>6300</v>
      </c>
      <c r="B5989" s="550">
        <v>51380</v>
      </c>
    </row>
    <row r="5990" spans="1:2">
      <c r="A5990" s="538" t="s">
        <v>6301</v>
      </c>
      <c r="B5990" s="550">
        <v>51381</v>
      </c>
    </row>
    <row r="5991" spans="1:2">
      <c r="A5991" s="538" t="s">
        <v>6302</v>
      </c>
      <c r="B5991" s="550">
        <v>51382</v>
      </c>
    </row>
    <row r="5992" spans="1:2">
      <c r="A5992" s="538" t="s">
        <v>6303</v>
      </c>
      <c r="B5992" s="550">
        <v>51383</v>
      </c>
    </row>
    <row r="5993" spans="1:2">
      <c r="A5993" s="538" t="s">
        <v>6304</v>
      </c>
      <c r="B5993" s="550">
        <v>51384</v>
      </c>
    </row>
    <row r="5994" spans="1:2">
      <c r="A5994" s="538" t="s">
        <v>6305</v>
      </c>
      <c r="B5994" s="550">
        <v>51385</v>
      </c>
    </row>
    <row r="5995" spans="1:2">
      <c r="A5995" s="538" t="s">
        <v>6306</v>
      </c>
      <c r="B5995" s="550">
        <v>51386</v>
      </c>
    </row>
    <row r="5996" spans="1:2">
      <c r="A5996" s="538" t="s">
        <v>6307</v>
      </c>
      <c r="B5996" s="550">
        <v>51387</v>
      </c>
    </row>
    <row r="5997" spans="1:2">
      <c r="A5997" s="538" t="s">
        <v>6308</v>
      </c>
      <c r="B5997" s="550">
        <v>51388</v>
      </c>
    </row>
    <row r="5998" spans="1:2">
      <c r="A5998" s="538" t="s">
        <v>6309</v>
      </c>
      <c r="B5998" s="550">
        <v>51389</v>
      </c>
    </row>
    <row r="5999" spans="1:2">
      <c r="A5999" s="538" t="s">
        <v>6310</v>
      </c>
      <c r="B5999" s="550">
        <v>51390</v>
      </c>
    </row>
    <row r="6000" spans="1:2">
      <c r="A6000" s="538" t="s">
        <v>6311</v>
      </c>
      <c r="B6000" s="550">
        <v>51391</v>
      </c>
    </row>
    <row r="6001" spans="1:2">
      <c r="A6001" s="538" t="s">
        <v>6312</v>
      </c>
      <c r="B6001" s="550">
        <v>51392</v>
      </c>
    </row>
    <row r="6002" spans="1:2">
      <c r="A6002" s="538" t="s">
        <v>6313</v>
      </c>
      <c r="B6002" s="550">
        <v>51393</v>
      </c>
    </row>
    <row r="6003" spans="1:2">
      <c r="A6003" s="538" t="s">
        <v>6314</v>
      </c>
      <c r="B6003" s="550">
        <v>51394</v>
      </c>
    </row>
    <row r="6004" spans="1:2">
      <c r="A6004" s="538" t="s">
        <v>6315</v>
      </c>
      <c r="B6004" s="550">
        <v>51395</v>
      </c>
    </row>
    <row r="6005" spans="1:2">
      <c r="A6005" s="538" t="s">
        <v>6316</v>
      </c>
      <c r="B6005" s="550">
        <v>51396</v>
      </c>
    </row>
    <row r="6006" spans="1:2">
      <c r="A6006" s="538" t="s">
        <v>6317</v>
      </c>
      <c r="B6006" s="550">
        <v>51397</v>
      </c>
    </row>
    <row r="6007" spans="1:2">
      <c r="A6007" s="538" t="s">
        <v>6318</v>
      </c>
      <c r="B6007" s="550">
        <v>51398</v>
      </c>
    </row>
    <row r="6008" spans="1:2">
      <c r="A6008" s="538" t="s">
        <v>6319</v>
      </c>
      <c r="B6008" s="550">
        <v>51399</v>
      </c>
    </row>
    <row r="6009" spans="1:2">
      <c r="A6009" s="538" t="s">
        <v>6320</v>
      </c>
      <c r="B6009" s="550">
        <v>51400</v>
      </c>
    </row>
    <row r="6010" spans="1:2">
      <c r="A6010" s="538" t="s">
        <v>6321</v>
      </c>
      <c r="B6010" s="550">
        <v>51401</v>
      </c>
    </row>
    <row r="6011" spans="1:2">
      <c r="A6011" s="538" t="s">
        <v>6322</v>
      </c>
      <c r="B6011" s="550">
        <v>51402</v>
      </c>
    </row>
    <row r="6012" spans="1:2">
      <c r="A6012" s="538" t="s">
        <v>6323</v>
      </c>
      <c r="B6012" s="550">
        <v>51403</v>
      </c>
    </row>
    <row r="6013" spans="1:2">
      <c r="A6013" s="538" t="s">
        <v>6324</v>
      </c>
      <c r="B6013" s="550">
        <v>51404</v>
      </c>
    </row>
    <row r="6014" spans="1:2">
      <c r="A6014" s="538" t="s">
        <v>6325</v>
      </c>
      <c r="B6014" s="550">
        <v>51405</v>
      </c>
    </row>
    <row r="6015" spans="1:2">
      <c r="A6015" s="538" t="s">
        <v>6326</v>
      </c>
      <c r="B6015" s="550">
        <v>51406</v>
      </c>
    </row>
    <row r="6016" spans="1:2">
      <c r="A6016" s="538" t="s">
        <v>6327</v>
      </c>
      <c r="B6016" s="550">
        <v>51407</v>
      </c>
    </row>
    <row r="6017" spans="1:2">
      <c r="A6017" s="538" t="s">
        <v>6328</v>
      </c>
      <c r="B6017" s="550">
        <v>51408</v>
      </c>
    </row>
    <row r="6018" spans="1:2">
      <c r="A6018" s="538" t="s">
        <v>6329</v>
      </c>
      <c r="B6018" s="550">
        <v>51409</v>
      </c>
    </row>
    <row r="6019" spans="1:2">
      <c r="A6019" s="538" t="s">
        <v>6330</v>
      </c>
      <c r="B6019" s="550">
        <v>51410</v>
      </c>
    </row>
    <row r="6020" spans="1:2">
      <c r="A6020" s="538" t="s">
        <v>6331</v>
      </c>
      <c r="B6020" s="550">
        <v>51411</v>
      </c>
    </row>
    <row r="6021" spans="1:2">
      <c r="A6021" s="538" t="s">
        <v>6332</v>
      </c>
      <c r="B6021" s="550">
        <v>51412</v>
      </c>
    </row>
    <row r="6022" spans="1:2">
      <c r="A6022" s="538" t="s">
        <v>6333</v>
      </c>
      <c r="B6022" s="550">
        <v>51413</v>
      </c>
    </row>
    <row r="6023" spans="1:2">
      <c r="A6023" s="538" t="s">
        <v>6334</v>
      </c>
      <c r="B6023" s="550">
        <v>51414</v>
      </c>
    </row>
    <row r="6024" spans="1:2">
      <c r="A6024" s="538" t="s">
        <v>6335</v>
      </c>
      <c r="B6024" s="550">
        <v>51415</v>
      </c>
    </row>
    <row r="6025" spans="1:2">
      <c r="A6025" s="538" t="s">
        <v>6336</v>
      </c>
      <c r="B6025" s="550">
        <v>51416</v>
      </c>
    </row>
    <row r="6026" spans="1:2">
      <c r="A6026" s="538" t="s">
        <v>6337</v>
      </c>
      <c r="B6026" s="550">
        <v>51417</v>
      </c>
    </row>
    <row r="6027" spans="1:2">
      <c r="A6027" s="538" t="s">
        <v>6338</v>
      </c>
      <c r="B6027" s="550">
        <v>51418</v>
      </c>
    </row>
    <row r="6028" spans="1:2">
      <c r="A6028" s="538" t="s">
        <v>6339</v>
      </c>
      <c r="B6028" s="550">
        <v>51419</v>
      </c>
    </row>
    <row r="6029" spans="1:2">
      <c r="A6029" s="538" t="s">
        <v>6340</v>
      </c>
      <c r="B6029" s="550">
        <v>51420</v>
      </c>
    </row>
    <row r="6030" spans="1:2">
      <c r="A6030" s="538" t="s">
        <v>6341</v>
      </c>
      <c r="B6030" s="550">
        <v>51421</v>
      </c>
    </row>
    <row r="6031" spans="1:2">
      <c r="A6031" s="538" t="s">
        <v>6342</v>
      </c>
      <c r="B6031" s="550">
        <v>51422</v>
      </c>
    </row>
    <row r="6032" spans="1:2">
      <c r="A6032" s="538" t="s">
        <v>6343</v>
      </c>
      <c r="B6032" s="550">
        <v>51423</v>
      </c>
    </row>
    <row r="6033" spans="1:2">
      <c r="A6033" s="538" t="s">
        <v>6344</v>
      </c>
      <c r="B6033" s="550">
        <v>51424</v>
      </c>
    </row>
    <row r="6034" spans="1:2">
      <c r="A6034" s="538" t="s">
        <v>6345</v>
      </c>
      <c r="B6034" s="550">
        <v>51425</v>
      </c>
    </row>
    <row r="6035" spans="1:2">
      <c r="A6035" s="538" t="s">
        <v>6346</v>
      </c>
      <c r="B6035" s="550">
        <v>51426</v>
      </c>
    </row>
    <row r="6036" spans="1:2">
      <c r="A6036" s="538" t="s">
        <v>6347</v>
      </c>
      <c r="B6036" s="550">
        <v>51427</v>
      </c>
    </row>
    <row r="6037" spans="1:2">
      <c r="A6037" s="538" t="s">
        <v>6348</v>
      </c>
      <c r="B6037" s="550">
        <v>51428</v>
      </c>
    </row>
    <row r="6038" spans="1:2">
      <c r="A6038" s="538" t="s">
        <v>6349</v>
      </c>
      <c r="B6038" s="550">
        <v>51429</v>
      </c>
    </row>
    <row r="6039" spans="1:2">
      <c r="A6039" s="538" t="s">
        <v>6350</v>
      </c>
      <c r="B6039" s="550">
        <v>51430</v>
      </c>
    </row>
    <row r="6040" spans="1:2">
      <c r="A6040" s="538" t="s">
        <v>6351</v>
      </c>
      <c r="B6040" s="550">
        <v>51431</v>
      </c>
    </row>
    <row r="6041" spans="1:2">
      <c r="A6041" s="538" t="s">
        <v>6352</v>
      </c>
      <c r="B6041" s="550">
        <v>51432</v>
      </c>
    </row>
    <row r="6042" spans="1:2">
      <c r="A6042" s="538" t="s">
        <v>6353</v>
      </c>
      <c r="B6042" s="550">
        <v>51433</v>
      </c>
    </row>
    <row r="6043" spans="1:2">
      <c r="A6043" s="538" t="s">
        <v>6354</v>
      </c>
      <c r="B6043" s="550">
        <v>51434</v>
      </c>
    </row>
    <row r="6044" spans="1:2">
      <c r="A6044" s="538" t="s">
        <v>6355</v>
      </c>
      <c r="B6044" s="550">
        <v>51435</v>
      </c>
    </row>
    <row r="6045" spans="1:2">
      <c r="A6045" s="538" t="s">
        <v>6356</v>
      </c>
      <c r="B6045" s="550">
        <v>51436</v>
      </c>
    </row>
    <row r="6046" spans="1:2">
      <c r="A6046" s="538" t="s">
        <v>6357</v>
      </c>
      <c r="B6046" s="550">
        <v>51437</v>
      </c>
    </row>
    <row r="6047" spans="1:2">
      <c r="A6047" s="538" t="s">
        <v>6358</v>
      </c>
      <c r="B6047" s="550">
        <v>51438</v>
      </c>
    </row>
    <row r="6048" spans="1:2">
      <c r="A6048" s="538" t="s">
        <v>6359</v>
      </c>
      <c r="B6048" s="550">
        <v>51439</v>
      </c>
    </row>
    <row r="6049" spans="1:2">
      <c r="A6049" s="538" t="s">
        <v>6360</v>
      </c>
      <c r="B6049" s="550">
        <v>51440</v>
      </c>
    </row>
    <row r="6050" spans="1:2">
      <c r="A6050" s="538" t="s">
        <v>6361</v>
      </c>
      <c r="B6050" s="550">
        <v>51441</v>
      </c>
    </row>
    <row r="6051" spans="1:2">
      <c r="A6051" s="538" t="s">
        <v>6362</v>
      </c>
      <c r="B6051" s="550">
        <v>51442</v>
      </c>
    </row>
    <row r="6052" spans="1:2">
      <c r="A6052" s="538" t="s">
        <v>6363</v>
      </c>
      <c r="B6052" s="550">
        <v>51443</v>
      </c>
    </row>
    <row r="6053" spans="1:2">
      <c r="A6053" s="538" t="s">
        <v>6364</v>
      </c>
      <c r="B6053" s="550">
        <v>51444</v>
      </c>
    </row>
    <row r="6054" spans="1:2">
      <c r="A6054" s="538" t="s">
        <v>6365</v>
      </c>
      <c r="B6054" s="550">
        <v>51445</v>
      </c>
    </row>
    <row r="6055" spans="1:2">
      <c r="A6055" s="538" t="s">
        <v>6366</v>
      </c>
      <c r="B6055" s="550">
        <v>51446</v>
      </c>
    </row>
    <row r="6056" spans="1:2">
      <c r="A6056" s="538" t="s">
        <v>6367</v>
      </c>
      <c r="B6056" s="550">
        <v>51447</v>
      </c>
    </row>
    <row r="6057" spans="1:2">
      <c r="A6057" s="538" t="s">
        <v>6368</v>
      </c>
      <c r="B6057" s="550">
        <v>51448</v>
      </c>
    </row>
    <row r="6058" spans="1:2">
      <c r="A6058" s="538" t="s">
        <v>6369</v>
      </c>
      <c r="B6058" s="550">
        <v>51449</v>
      </c>
    </row>
    <row r="6059" spans="1:2">
      <c r="A6059" s="538" t="s">
        <v>6370</v>
      </c>
      <c r="B6059" s="550">
        <v>51450</v>
      </c>
    </row>
    <row r="6060" spans="1:2">
      <c r="A6060" s="538" t="s">
        <v>6371</v>
      </c>
      <c r="B6060" s="550">
        <v>51451</v>
      </c>
    </row>
    <row r="6061" spans="1:2">
      <c r="A6061" s="538" t="s">
        <v>6372</v>
      </c>
      <c r="B6061" s="550">
        <v>51452</v>
      </c>
    </row>
    <row r="6062" spans="1:2">
      <c r="A6062" s="538" t="s">
        <v>6373</v>
      </c>
      <c r="B6062" s="550">
        <v>51453</v>
      </c>
    </row>
    <row r="6063" spans="1:2">
      <c r="A6063" s="538" t="s">
        <v>6374</v>
      </c>
      <c r="B6063" s="550">
        <v>51454</v>
      </c>
    </row>
    <row r="6064" spans="1:2">
      <c r="A6064" s="538" t="s">
        <v>6375</v>
      </c>
      <c r="B6064" s="550">
        <v>51455</v>
      </c>
    </row>
    <row r="6065" spans="1:2">
      <c r="A6065" s="538" t="s">
        <v>6376</v>
      </c>
      <c r="B6065" s="550">
        <v>51456</v>
      </c>
    </row>
    <row r="6066" spans="1:2">
      <c r="A6066" s="538" t="s">
        <v>6377</v>
      </c>
      <c r="B6066" s="550">
        <v>51457</v>
      </c>
    </row>
    <row r="6067" spans="1:2">
      <c r="A6067" s="538" t="s">
        <v>6378</v>
      </c>
      <c r="B6067" s="550">
        <v>51458</v>
      </c>
    </row>
    <row r="6068" spans="1:2">
      <c r="A6068" s="538" t="s">
        <v>6379</v>
      </c>
      <c r="B6068" s="550">
        <v>51459</v>
      </c>
    </row>
    <row r="6069" spans="1:2">
      <c r="A6069" s="538" t="s">
        <v>6380</v>
      </c>
      <c r="B6069" s="550">
        <v>51460</v>
      </c>
    </row>
    <row r="6070" spans="1:2">
      <c r="A6070" s="538" t="s">
        <v>6381</v>
      </c>
      <c r="B6070" s="550">
        <v>51461</v>
      </c>
    </row>
    <row r="6071" spans="1:2">
      <c r="A6071" s="538" t="s">
        <v>6382</v>
      </c>
      <c r="B6071" s="550">
        <v>51462</v>
      </c>
    </row>
    <row r="6072" spans="1:2">
      <c r="A6072" s="538" t="s">
        <v>6383</v>
      </c>
      <c r="B6072" s="550">
        <v>51463</v>
      </c>
    </row>
    <row r="6073" spans="1:2">
      <c r="A6073" s="538" t="s">
        <v>6384</v>
      </c>
      <c r="B6073" s="550">
        <v>51464</v>
      </c>
    </row>
    <row r="6074" spans="1:2">
      <c r="A6074" s="538" t="s">
        <v>6385</v>
      </c>
      <c r="B6074" s="550">
        <v>51465</v>
      </c>
    </row>
    <row r="6075" spans="1:2">
      <c r="A6075" s="538" t="s">
        <v>6386</v>
      </c>
      <c r="B6075" s="550">
        <v>51466</v>
      </c>
    </row>
    <row r="6076" spans="1:2">
      <c r="A6076" s="538" t="s">
        <v>6387</v>
      </c>
      <c r="B6076" s="550">
        <v>51467</v>
      </c>
    </row>
    <row r="6077" spans="1:2">
      <c r="A6077" s="538" t="s">
        <v>6388</v>
      </c>
      <c r="B6077" s="550">
        <v>51468</v>
      </c>
    </row>
    <row r="6078" spans="1:2">
      <c r="A6078" s="538" t="s">
        <v>6389</v>
      </c>
      <c r="B6078" s="550">
        <v>51469</v>
      </c>
    </row>
    <row r="6079" spans="1:2">
      <c r="A6079" s="538" t="s">
        <v>6390</v>
      </c>
      <c r="B6079" s="550">
        <v>51470</v>
      </c>
    </row>
    <row r="6080" spans="1:2">
      <c r="A6080" s="538" t="s">
        <v>6391</v>
      </c>
      <c r="B6080" s="550">
        <v>51471</v>
      </c>
    </row>
    <row r="6081" spans="1:2">
      <c r="A6081" s="538" t="s">
        <v>6392</v>
      </c>
      <c r="B6081" s="550">
        <v>51472</v>
      </c>
    </row>
    <row r="6082" spans="1:2">
      <c r="A6082" s="538" t="s">
        <v>6393</v>
      </c>
      <c r="B6082" s="550">
        <v>51473</v>
      </c>
    </row>
    <row r="6083" spans="1:2">
      <c r="A6083" s="538" t="s">
        <v>6394</v>
      </c>
      <c r="B6083" s="550">
        <v>51474</v>
      </c>
    </row>
    <row r="6084" spans="1:2">
      <c r="A6084" s="538" t="s">
        <v>6395</v>
      </c>
      <c r="B6084" s="550">
        <v>51475</v>
      </c>
    </row>
    <row r="6085" spans="1:2">
      <c r="A6085" s="538" t="s">
        <v>6396</v>
      </c>
      <c r="B6085" s="550">
        <v>51476</v>
      </c>
    </row>
    <row r="6086" spans="1:2">
      <c r="A6086" s="538" t="s">
        <v>6397</v>
      </c>
      <c r="B6086" s="550">
        <v>51477</v>
      </c>
    </row>
    <row r="6087" spans="1:2">
      <c r="A6087" s="538" t="s">
        <v>6398</v>
      </c>
      <c r="B6087" s="550">
        <v>51478</v>
      </c>
    </row>
    <row r="6088" spans="1:2">
      <c r="A6088" s="538" t="s">
        <v>6399</v>
      </c>
      <c r="B6088" s="550">
        <v>51479</v>
      </c>
    </row>
    <row r="6089" spans="1:2">
      <c r="A6089" s="538" t="s">
        <v>6400</v>
      </c>
      <c r="B6089" s="550">
        <v>51480</v>
      </c>
    </row>
    <row r="6090" spans="1:2">
      <c r="A6090" s="538" t="s">
        <v>6401</v>
      </c>
      <c r="B6090" s="550">
        <v>51481</v>
      </c>
    </row>
    <row r="6091" spans="1:2">
      <c r="A6091" s="538" t="s">
        <v>6402</v>
      </c>
      <c r="B6091" s="550">
        <v>51482</v>
      </c>
    </row>
    <row r="6092" spans="1:2">
      <c r="A6092" s="538" t="s">
        <v>6403</v>
      </c>
      <c r="B6092" s="550">
        <v>51483</v>
      </c>
    </row>
    <row r="6093" spans="1:2">
      <c r="A6093" s="538" t="s">
        <v>6404</v>
      </c>
      <c r="B6093" s="550">
        <v>51484</v>
      </c>
    </row>
    <row r="6094" spans="1:2">
      <c r="A6094" s="538" t="s">
        <v>6405</v>
      </c>
      <c r="B6094" s="550">
        <v>51485</v>
      </c>
    </row>
    <row r="6095" spans="1:2">
      <c r="A6095" s="538" t="s">
        <v>6406</v>
      </c>
      <c r="B6095" s="550">
        <v>51486</v>
      </c>
    </row>
    <row r="6096" spans="1:2">
      <c r="A6096" s="538" t="s">
        <v>6407</v>
      </c>
      <c r="B6096" s="550">
        <v>51487</v>
      </c>
    </row>
    <row r="6097" spans="1:2">
      <c r="A6097" s="538" t="s">
        <v>6408</v>
      </c>
      <c r="B6097" s="550">
        <v>51488</v>
      </c>
    </row>
    <row r="6098" spans="1:2">
      <c r="A6098" s="538" t="s">
        <v>6409</v>
      </c>
      <c r="B6098" s="550">
        <v>51489</v>
      </c>
    </row>
    <row r="6099" spans="1:2">
      <c r="A6099" s="538" t="s">
        <v>6410</v>
      </c>
      <c r="B6099" s="550">
        <v>51490</v>
      </c>
    </row>
    <row r="6100" spans="1:2">
      <c r="A6100" s="538" t="s">
        <v>6411</v>
      </c>
      <c r="B6100" s="550">
        <v>51491</v>
      </c>
    </row>
    <row r="6101" spans="1:2">
      <c r="A6101" s="538" t="s">
        <v>6412</v>
      </c>
      <c r="B6101" s="550">
        <v>51492</v>
      </c>
    </row>
    <row r="6102" spans="1:2">
      <c r="A6102" s="538" t="s">
        <v>6413</v>
      </c>
      <c r="B6102" s="550">
        <v>51493</v>
      </c>
    </row>
    <row r="6103" spans="1:2">
      <c r="A6103" s="538" t="s">
        <v>6414</v>
      </c>
      <c r="B6103" s="550">
        <v>51494</v>
      </c>
    </row>
    <row r="6104" spans="1:2">
      <c r="A6104" s="538" t="s">
        <v>6415</v>
      </c>
      <c r="B6104" s="550">
        <v>51495</v>
      </c>
    </row>
    <row r="6105" spans="1:2">
      <c r="A6105" s="538" t="s">
        <v>6416</v>
      </c>
      <c r="B6105" s="550">
        <v>51496</v>
      </c>
    </row>
    <row r="6106" spans="1:2">
      <c r="A6106" s="538" t="s">
        <v>6417</v>
      </c>
      <c r="B6106" s="550">
        <v>51497</v>
      </c>
    </row>
    <row r="6107" spans="1:2">
      <c r="A6107" s="538" t="s">
        <v>6418</v>
      </c>
      <c r="B6107" s="550">
        <v>51498</v>
      </c>
    </row>
    <row r="6108" spans="1:2">
      <c r="A6108" s="538" t="s">
        <v>6419</v>
      </c>
      <c r="B6108" s="550">
        <v>51499</v>
      </c>
    </row>
    <row r="6109" spans="1:2">
      <c r="A6109" s="538" t="s">
        <v>6420</v>
      </c>
      <c r="B6109" s="550">
        <v>51500</v>
      </c>
    </row>
    <row r="6110" spans="1:2">
      <c r="A6110" s="538" t="s">
        <v>6421</v>
      </c>
      <c r="B6110" s="550">
        <v>51501</v>
      </c>
    </row>
    <row r="6111" spans="1:2">
      <c r="A6111" s="538" t="s">
        <v>6422</v>
      </c>
      <c r="B6111" s="550">
        <v>51502</v>
      </c>
    </row>
    <row r="6112" spans="1:2">
      <c r="A6112" s="538" t="s">
        <v>6423</v>
      </c>
      <c r="B6112" s="550">
        <v>51503</v>
      </c>
    </row>
    <row r="6113" spans="1:2">
      <c r="A6113" s="538" t="s">
        <v>6424</v>
      </c>
      <c r="B6113" s="550">
        <v>51504</v>
      </c>
    </row>
    <row r="6114" spans="1:2">
      <c r="A6114" s="538" t="s">
        <v>6425</v>
      </c>
      <c r="B6114" s="550">
        <v>51505</v>
      </c>
    </row>
    <row r="6115" spans="1:2">
      <c r="A6115" s="538" t="s">
        <v>6426</v>
      </c>
      <c r="B6115" s="550">
        <v>51506</v>
      </c>
    </row>
    <row r="6116" spans="1:2">
      <c r="A6116" s="538" t="s">
        <v>6427</v>
      </c>
      <c r="B6116" s="550">
        <v>51507</v>
      </c>
    </row>
    <row r="6117" spans="1:2">
      <c r="A6117" s="538" t="s">
        <v>6428</v>
      </c>
      <c r="B6117" s="550">
        <v>51508</v>
      </c>
    </row>
    <row r="6118" spans="1:2">
      <c r="A6118" s="538" t="s">
        <v>6429</v>
      </c>
      <c r="B6118" s="550">
        <v>51509</v>
      </c>
    </row>
    <row r="6119" spans="1:2">
      <c r="A6119" s="538" t="s">
        <v>6430</v>
      </c>
      <c r="B6119" s="550">
        <v>51510</v>
      </c>
    </row>
    <row r="6120" spans="1:2">
      <c r="A6120" s="538" t="s">
        <v>6431</v>
      </c>
      <c r="B6120" s="550">
        <v>51511</v>
      </c>
    </row>
    <row r="6121" spans="1:2">
      <c r="A6121" s="538" t="s">
        <v>6432</v>
      </c>
      <c r="B6121" s="550">
        <v>51512</v>
      </c>
    </row>
    <row r="6122" spans="1:2">
      <c r="A6122" s="538" t="s">
        <v>6433</v>
      </c>
      <c r="B6122" s="550">
        <v>51513</v>
      </c>
    </row>
    <row r="6123" spans="1:2">
      <c r="A6123" s="538" t="s">
        <v>6434</v>
      </c>
      <c r="B6123" s="550">
        <v>51514</v>
      </c>
    </row>
    <row r="6124" spans="1:2">
      <c r="A6124" s="538" t="s">
        <v>6435</v>
      </c>
      <c r="B6124" s="550">
        <v>51515</v>
      </c>
    </row>
    <row r="6125" spans="1:2">
      <c r="A6125" s="538" t="s">
        <v>6436</v>
      </c>
      <c r="B6125" s="550">
        <v>51516</v>
      </c>
    </row>
    <row r="6126" spans="1:2">
      <c r="A6126" s="538" t="s">
        <v>6437</v>
      </c>
      <c r="B6126" s="550">
        <v>51517</v>
      </c>
    </row>
    <row r="6127" spans="1:2">
      <c r="A6127" s="538" t="s">
        <v>6438</v>
      </c>
      <c r="B6127" s="550">
        <v>51518</v>
      </c>
    </row>
    <row r="6128" spans="1:2">
      <c r="A6128" s="538" t="s">
        <v>6439</v>
      </c>
      <c r="B6128" s="550">
        <v>51519</v>
      </c>
    </row>
    <row r="6129" spans="1:2">
      <c r="A6129" s="538" t="s">
        <v>6440</v>
      </c>
      <c r="B6129" s="550">
        <v>51520</v>
      </c>
    </row>
    <row r="6130" spans="1:2">
      <c r="A6130" s="538" t="s">
        <v>6441</v>
      </c>
      <c r="B6130" s="550">
        <v>51521</v>
      </c>
    </row>
    <row r="6131" spans="1:2">
      <c r="A6131" s="538" t="s">
        <v>6442</v>
      </c>
      <c r="B6131" s="550">
        <v>51522</v>
      </c>
    </row>
    <row r="6132" spans="1:2">
      <c r="A6132" s="538" t="s">
        <v>6443</v>
      </c>
      <c r="B6132" s="550">
        <v>51523</v>
      </c>
    </row>
    <row r="6133" spans="1:2">
      <c r="A6133" s="538" t="s">
        <v>6444</v>
      </c>
      <c r="B6133" s="550">
        <v>51524</v>
      </c>
    </row>
    <row r="6134" spans="1:2">
      <c r="A6134" s="538" t="s">
        <v>6445</v>
      </c>
      <c r="B6134" s="550">
        <v>51525</v>
      </c>
    </row>
    <row r="6135" spans="1:2">
      <c r="A6135" s="538" t="s">
        <v>6446</v>
      </c>
      <c r="B6135" s="550">
        <v>51526</v>
      </c>
    </row>
    <row r="6136" spans="1:2">
      <c r="A6136" s="538" t="s">
        <v>6447</v>
      </c>
      <c r="B6136" s="550">
        <v>51527</v>
      </c>
    </row>
    <row r="6137" spans="1:2">
      <c r="A6137" s="538" t="s">
        <v>6448</v>
      </c>
      <c r="B6137" s="550">
        <v>51528</v>
      </c>
    </row>
    <row r="6138" spans="1:2">
      <c r="A6138" s="538" t="s">
        <v>6449</v>
      </c>
      <c r="B6138" s="550">
        <v>51529</v>
      </c>
    </row>
    <row r="6139" spans="1:2">
      <c r="A6139" s="538" t="s">
        <v>6450</v>
      </c>
      <c r="B6139" s="550">
        <v>51530</v>
      </c>
    </row>
    <row r="6140" spans="1:2">
      <c r="A6140" s="538" t="s">
        <v>6451</v>
      </c>
      <c r="B6140" s="550">
        <v>51531</v>
      </c>
    </row>
    <row r="6141" spans="1:2">
      <c r="A6141" s="538" t="s">
        <v>6452</v>
      </c>
      <c r="B6141" s="550">
        <v>51532</v>
      </c>
    </row>
    <row r="6142" spans="1:2">
      <c r="A6142" s="538" t="s">
        <v>6453</v>
      </c>
      <c r="B6142" s="550">
        <v>51533</v>
      </c>
    </row>
    <row r="6143" spans="1:2">
      <c r="A6143" s="538" t="s">
        <v>6454</v>
      </c>
      <c r="B6143" s="550">
        <v>51534</v>
      </c>
    </row>
    <row r="6144" spans="1:2">
      <c r="A6144" s="538" t="s">
        <v>6455</v>
      </c>
      <c r="B6144" s="550">
        <v>51535</v>
      </c>
    </row>
    <row r="6145" spans="1:2">
      <c r="A6145" s="538" t="s">
        <v>6456</v>
      </c>
      <c r="B6145" s="550">
        <v>51536</v>
      </c>
    </row>
    <row r="6146" spans="1:2">
      <c r="A6146" s="538" t="s">
        <v>6457</v>
      </c>
      <c r="B6146" s="550">
        <v>51537</v>
      </c>
    </row>
    <row r="6147" spans="1:2">
      <c r="A6147" s="538" t="s">
        <v>6458</v>
      </c>
      <c r="B6147" s="550">
        <v>51538</v>
      </c>
    </row>
    <row r="6148" spans="1:2">
      <c r="A6148" s="538" t="s">
        <v>6459</v>
      </c>
      <c r="B6148" s="550">
        <v>51539</v>
      </c>
    </row>
    <row r="6149" spans="1:2">
      <c r="A6149" s="538" t="s">
        <v>6460</v>
      </c>
      <c r="B6149" s="550">
        <v>51540</v>
      </c>
    </row>
    <row r="6150" spans="1:2">
      <c r="A6150" s="538" t="s">
        <v>6461</v>
      </c>
      <c r="B6150" s="550">
        <v>51541</v>
      </c>
    </row>
    <row r="6151" spans="1:2">
      <c r="A6151" s="538" t="s">
        <v>6462</v>
      </c>
      <c r="B6151" s="550">
        <v>51542</v>
      </c>
    </row>
    <row r="6152" spans="1:2">
      <c r="A6152" s="538" t="s">
        <v>6463</v>
      </c>
      <c r="B6152" s="550">
        <v>51543</v>
      </c>
    </row>
    <row r="6153" spans="1:2">
      <c r="A6153" s="538" t="s">
        <v>6464</v>
      </c>
      <c r="B6153" s="550">
        <v>51544</v>
      </c>
    </row>
    <row r="6154" spans="1:2">
      <c r="A6154" s="538" t="s">
        <v>6465</v>
      </c>
      <c r="B6154" s="550">
        <v>51545</v>
      </c>
    </row>
    <row r="6155" spans="1:2">
      <c r="A6155" s="538" t="s">
        <v>6466</v>
      </c>
      <c r="B6155" s="550">
        <v>51546</v>
      </c>
    </row>
    <row r="6156" spans="1:2">
      <c r="A6156" s="538" t="s">
        <v>6467</v>
      </c>
      <c r="B6156" s="550">
        <v>51547</v>
      </c>
    </row>
    <row r="6157" spans="1:2">
      <c r="A6157" s="538" t="s">
        <v>6468</v>
      </c>
      <c r="B6157" s="550">
        <v>51548</v>
      </c>
    </row>
    <row r="6158" spans="1:2">
      <c r="A6158" s="538" t="s">
        <v>6469</v>
      </c>
      <c r="B6158" s="550">
        <v>51549</v>
      </c>
    </row>
    <row r="6159" spans="1:2">
      <c r="A6159" s="538" t="s">
        <v>6470</v>
      </c>
      <c r="B6159" s="550">
        <v>51550</v>
      </c>
    </row>
    <row r="6160" spans="1:2">
      <c r="A6160" s="538" t="s">
        <v>6471</v>
      </c>
      <c r="B6160" s="550">
        <v>51551</v>
      </c>
    </row>
    <row r="6161" spans="1:2">
      <c r="A6161" s="538" t="s">
        <v>6472</v>
      </c>
      <c r="B6161" s="550">
        <v>51552</v>
      </c>
    </row>
    <row r="6162" spans="1:2">
      <c r="A6162" s="538" t="s">
        <v>6473</v>
      </c>
      <c r="B6162" s="550">
        <v>51553</v>
      </c>
    </row>
    <row r="6163" spans="1:2">
      <c r="A6163" s="538" t="s">
        <v>6474</v>
      </c>
      <c r="B6163" s="550">
        <v>51554</v>
      </c>
    </row>
    <row r="6164" spans="1:2">
      <c r="A6164" s="538" t="s">
        <v>6475</v>
      </c>
      <c r="B6164" s="550">
        <v>51555</v>
      </c>
    </row>
    <row r="6165" spans="1:2">
      <c r="A6165" s="538" t="s">
        <v>6476</v>
      </c>
      <c r="B6165" s="550">
        <v>51556</v>
      </c>
    </row>
    <row r="6166" spans="1:2">
      <c r="A6166" s="538" t="s">
        <v>6477</v>
      </c>
      <c r="B6166" s="550">
        <v>51557</v>
      </c>
    </row>
    <row r="6167" spans="1:2">
      <c r="A6167" s="538" t="s">
        <v>6478</v>
      </c>
      <c r="B6167" s="550">
        <v>51558</v>
      </c>
    </row>
    <row r="6168" spans="1:2">
      <c r="A6168" s="538" t="s">
        <v>6479</v>
      </c>
      <c r="B6168" s="550">
        <v>51559</v>
      </c>
    </row>
    <row r="6169" spans="1:2">
      <c r="A6169" s="538" t="s">
        <v>6480</v>
      </c>
      <c r="B6169" s="550">
        <v>51560</v>
      </c>
    </row>
    <row r="6170" spans="1:2">
      <c r="A6170" s="538" t="s">
        <v>6481</v>
      </c>
      <c r="B6170" s="550">
        <v>51561</v>
      </c>
    </row>
    <row r="6171" spans="1:2">
      <c r="A6171" s="538" t="s">
        <v>6482</v>
      </c>
      <c r="B6171" s="550">
        <v>51562</v>
      </c>
    </row>
    <row r="6172" spans="1:2">
      <c r="A6172" s="538" t="s">
        <v>6483</v>
      </c>
      <c r="B6172" s="550">
        <v>51563</v>
      </c>
    </row>
    <row r="6173" spans="1:2">
      <c r="A6173" s="538" t="s">
        <v>6484</v>
      </c>
      <c r="B6173" s="550">
        <v>51564</v>
      </c>
    </row>
    <row r="6174" spans="1:2">
      <c r="A6174" s="538" t="s">
        <v>6485</v>
      </c>
      <c r="B6174" s="550">
        <v>51565</v>
      </c>
    </row>
    <row r="6175" spans="1:2">
      <c r="A6175" s="538" t="s">
        <v>6486</v>
      </c>
      <c r="B6175" s="550">
        <v>51566</v>
      </c>
    </row>
    <row r="6176" spans="1:2">
      <c r="A6176" s="538" t="s">
        <v>6487</v>
      </c>
      <c r="B6176" s="550">
        <v>51567</v>
      </c>
    </row>
    <row r="6177" spans="1:2">
      <c r="A6177" s="538" t="s">
        <v>6488</v>
      </c>
      <c r="B6177" s="550">
        <v>51568</v>
      </c>
    </row>
    <row r="6178" spans="1:2">
      <c r="A6178" s="538" t="s">
        <v>6489</v>
      </c>
      <c r="B6178" s="550">
        <v>51569</v>
      </c>
    </row>
    <row r="6179" spans="1:2">
      <c r="A6179" s="538" t="s">
        <v>6490</v>
      </c>
      <c r="B6179" s="550">
        <v>51570</v>
      </c>
    </row>
    <row r="6180" spans="1:2">
      <c r="A6180" s="538" t="s">
        <v>6491</v>
      </c>
      <c r="B6180" s="550">
        <v>51571</v>
      </c>
    </row>
    <row r="6181" spans="1:2">
      <c r="A6181" s="538" t="s">
        <v>6492</v>
      </c>
      <c r="B6181" s="550">
        <v>51572</v>
      </c>
    </row>
    <row r="6182" spans="1:2">
      <c r="A6182" s="538" t="s">
        <v>6493</v>
      </c>
      <c r="B6182" s="550">
        <v>51573</v>
      </c>
    </row>
    <row r="6183" spans="1:2">
      <c r="A6183" s="538" t="s">
        <v>6494</v>
      </c>
      <c r="B6183" s="550">
        <v>51574</v>
      </c>
    </row>
    <row r="6184" spans="1:2">
      <c r="A6184" s="538" t="s">
        <v>6495</v>
      </c>
      <c r="B6184" s="550">
        <v>51575</v>
      </c>
    </row>
    <row r="6185" spans="1:2">
      <c r="A6185" s="538" t="s">
        <v>6496</v>
      </c>
      <c r="B6185" s="550">
        <v>51576</v>
      </c>
    </row>
    <row r="6186" spans="1:2">
      <c r="A6186" s="538" t="s">
        <v>6497</v>
      </c>
      <c r="B6186" s="550">
        <v>51577</v>
      </c>
    </row>
    <row r="6187" spans="1:2">
      <c r="A6187" s="538" t="s">
        <v>6498</v>
      </c>
      <c r="B6187" s="550">
        <v>51578</v>
      </c>
    </row>
    <row r="6188" spans="1:2">
      <c r="A6188" s="538" t="s">
        <v>6499</v>
      </c>
      <c r="B6188" s="550">
        <v>51579</v>
      </c>
    </row>
    <row r="6189" spans="1:2">
      <c r="A6189" s="538" t="s">
        <v>6500</v>
      </c>
      <c r="B6189" s="550">
        <v>51580</v>
      </c>
    </row>
    <row r="6190" spans="1:2">
      <c r="A6190" s="538" t="s">
        <v>6501</v>
      </c>
      <c r="B6190" s="550">
        <v>51581</v>
      </c>
    </row>
    <row r="6191" spans="1:2">
      <c r="A6191" s="538" t="s">
        <v>6502</v>
      </c>
      <c r="B6191" s="550">
        <v>51582</v>
      </c>
    </row>
    <row r="6192" spans="1:2">
      <c r="A6192" s="538" t="s">
        <v>6503</v>
      </c>
      <c r="B6192" s="550">
        <v>51583</v>
      </c>
    </row>
    <row r="6193" spans="1:2">
      <c r="A6193" s="538" t="s">
        <v>6504</v>
      </c>
      <c r="B6193" s="550">
        <v>51584</v>
      </c>
    </row>
    <row r="6194" spans="1:2">
      <c r="A6194" s="538" t="s">
        <v>6505</v>
      </c>
      <c r="B6194" s="550">
        <v>51585</v>
      </c>
    </row>
    <row r="6195" spans="1:2">
      <c r="A6195" s="538" t="s">
        <v>6506</v>
      </c>
      <c r="B6195" s="550">
        <v>51586</v>
      </c>
    </row>
    <row r="6196" spans="1:2">
      <c r="A6196" s="538" t="s">
        <v>6507</v>
      </c>
      <c r="B6196" s="550">
        <v>51587</v>
      </c>
    </row>
    <row r="6197" spans="1:2">
      <c r="A6197" s="538" t="s">
        <v>6508</v>
      </c>
      <c r="B6197" s="550">
        <v>51588</v>
      </c>
    </row>
    <row r="6198" spans="1:2">
      <c r="A6198" s="538" t="s">
        <v>6509</v>
      </c>
      <c r="B6198" s="550">
        <v>51589</v>
      </c>
    </row>
    <row r="6199" spans="1:2">
      <c r="A6199" s="538" t="s">
        <v>6510</v>
      </c>
      <c r="B6199" s="550">
        <v>51590</v>
      </c>
    </row>
    <row r="6200" spans="1:2">
      <c r="A6200" s="538" t="s">
        <v>6511</v>
      </c>
      <c r="B6200" s="550">
        <v>51591</v>
      </c>
    </row>
    <row r="6201" spans="1:2">
      <c r="A6201" s="538" t="s">
        <v>6512</v>
      </c>
      <c r="B6201" s="550">
        <v>51592</v>
      </c>
    </row>
    <row r="6202" spans="1:2">
      <c r="A6202" s="538" t="s">
        <v>6513</v>
      </c>
      <c r="B6202" s="550">
        <v>51593</v>
      </c>
    </row>
    <row r="6203" spans="1:2">
      <c r="A6203" s="538" t="s">
        <v>6514</v>
      </c>
      <c r="B6203" s="550">
        <v>51594</v>
      </c>
    </row>
    <row r="6204" spans="1:2">
      <c r="A6204" s="538" t="s">
        <v>6515</v>
      </c>
      <c r="B6204" s="550">
        <v>51595</v>
      </c>
    </row>
    <row r="6205" spans="1:2">
      <c r="A6205" s="538" t="s">
        <v>6516</v>
      </c>
      <c r="B6205" s="550">
        <v>51596</v>
      </c>
    </row>
    <row r="6206" spans="1:2">
      <c r="A6206" s="538" t="s">
        <v>6517</v>
      </c>
      <c r="B6206" s="550">
        <v>51597</v>
      </c>
    </row>
    <row r="6207" spans="1:2">
      <c r="A6207" s="538" t="s">
        <v>6518</v>
      </c>
      <c r="B6207" s="550">
        <v>51598</v>
      </c>
    </row>
    <row r="6208" spans="1:2">
      <c r="A6208" s="538" t="s">
        <v>6519</v>
      </c>
      <c r="B6208" s="550">
        <v>51599</v>
      </c>
    </row>
    <row r="6209" spans="1:2">
      <c r="A6209" s="538" t="s">
        <v>6520</v>
      </c>
      <c r="B6209" s="550">
        <v>51600</v>
      </c>
    </row>
    <row r="6210" spans="1:2">
      <c r="A6210" s="538" t="s">
        <v>6521</v>
      </c>
      <c r="B6210" s="550">
        <v>51601</v>
      </c>
    </row>
    <row r="6211" spans="1:2">
      <c r="A6211" s="538" t="s">
        <v>6522</v>
      </c>
      <c r="B6211" s="550">
        <v>51602</v>
      </c>
    </row>
    <row r="6212" spans="1:2">
      <c r="A6212" s="538" t="s">
        <v>6523</v>
      </c>
      <c r="B6212" s="550">
        <v>51603</v>
      </c>
    </row>
    <row r="6213" spans="1:2">
      <c r="A6213" s="538" t="s">
        <v>6524</v>
      </c>
      <c r="B6213" s="550">
        <v>51604</v>
      </c>
    </row>
    <row r="6214" spans="1:2">
      <c r="A6214" s="538" t="s">
        <v>6525</v>
      </c>
      <c r="B6214" s="550">
        <v>51605</v>
      </c>
    </row>
    <row r="6215" spans="1:2">
      <c r="A6215" s="538" t="s">
        <v>6526</v>
      </c>
      <c r="B6215" s="550">
        <v>51606</v>
      </c>
    </row>
    <row r="6216" spans="1:2">
      <c r="A6216" s="538" t="s">
        <v>6527</v>
      </c>
      <c r="B6216" s="550">
        <v>51607</v>
      </c>
    </row>
    <row r="6217" spans="1:2">
      <c r="A6217" s="538" t="s">
        <v>6528</v>
      </c>
      <c r="B6217" s="550">
        <v>51608</v>
      </c>
    </row>
    <row r="6218" spans="1:2">
      <c r="A6218" s="538" t="s">
        <v>6529</v>
      </c>
      <c r="B6218" s="550">
        <v>51609</v>
      </c>
    </row>
    <row r="6219" spans="1:2">
      <c r="A6219" s="538" t="s">
        <v>6530</v>
      </c>
      <c r="B6219" s="550">
        <v>51610</v>
      </c>
    </row>
    <row r="6220" spans="1:2">
      <c r="A6220" s="538" t="s">
        <v>6531</v>
      </c>
      <c r="B6220" s="550">
        <v>51611</v>
      </c>
    </row>
    <row r="6221" spans="1:2">
      <c r="A6221" s="538" t="s">
        <v>6532</v>
      </c>
      <c r="B6221" s="550">
        <v>51612</v>
      </c>
    </row>
    <row r="6222" spans="1:2">
      <c r="A6222" s="538" t="s">
        <v>6533</v>
      </c>
      <c r="B6222" s="550">
        <v>51613</v>
      </c>
    </row>
    <row r="6223" spans="1:2">
      <c r="A6223" s="538" t="s">
        <v>6534</v>
      </c>
      <c r="B6223" s="550">
        <v>51614</v>
      </c>
    </row>
    <row r="6224" spans="1:2">
      <c r="A6224" s="538" t="s">
        <v>6535</v>
      </c>
      <c r="B6224" s="550">
        <v>51615</v>
      </c>
    </row>
    <row r="6225" spans="1:2">
      <c r="A6225" s="538" t="s">
        <v>6536</v>
      </c>
      <c r="B6225" s="550">
        <v>51616</v>
      </c>
    </row>
    <row r="6226" spans="1:2">
      <c r="A6226" s="538" t="s">
        <v>6537</v>
      </c>
      <c r="B6226" s="550">
        <v>51617</v>
      </c>
    </row>
    <row r="6227" spans="1:2">
      <c r="A6227" s="538" t="s">
        <v>6538</v>
      </c>
      <c r="B6227" s="550">
        <v>51618</v>
      </c>
    </row>
    <row r="6228" spans="1:2">
      <c r="A6228" s="538" t="s">
        <v>6539</v>
      </c>
      <c r="B6228" s="550">
        <v>51619</v>
      </c>
    </row>
    <row r="6229" spans="1:2">
      <c r="A6229" s="538" t="s">
        <v>6540</v>
      </c>
      <c r="B6229" s="550">
        <v>51620</v>
      </c>
    </row>
    <row r="6230" spans="1:2">
      <c r="A6230" s="538" t="s">
        <v>6541</v>
      </c>
      <c r="B6230" s="550">
        <v>51621</v>
      </c>
    </row>
    <row r="6231" spans="1:2">
      <c r="A6231" s="538" t="s">
        <v>6542</v>
      </c>
      <c r="B6231" s="550">
        <v>51622</v>
      </c>
    </row>
    <row r="6232" spans="1:2">
      <c r="A6232" s="538" t="s">
        <v>6543</v>
      </c>
      <c r="B6232" s="550">
        <v>51623</v>
      </c>
    </row>
    <row r="6233" spans="1:2">
      <c r="A6233" s="538" t="s">
        <v>6544</v>
      </c>
      <c r="B6233" s="550">
        <v>51624</v>
      </c>
    </row>
    <row r="6234" spans="1:2">
      <c r="A6234" s="538" t="s">
        <v>6545</v>
      </c>
      <c r="B6234" s="550">
        <v>51625</v>
      </c>
    </row>
    <row r="6235" spans="1:2">
      <c r="A6235" s="538" t="s">
        <v>6546</v>
      </c>
      <c r="B6235" s="550">
        <v>51626</v>
      </c>
    </row>
    <row r="6236" spans="1:2">
      <c r="A6236" s="538" t="s">
        <v>6547</v>
      </c>
      <c r="B6236" s="550">
        <v>51627</v>
      </c>
    </row>
    <row r="6237" spans="1:2">
      <c r="A6237" s="538" t="s">
        <v>6548</v>
      </c>
      <c r="B6237" s="550">
        <v>51628</v>
      </c>
    </row>
    <row r="6238" spans="1:2">
      <c r="A6238" s="538" t="s">
        <v>6549</v>
      </c>
      <c r="B6238" s="550">
        <v>51629</v>
      </c>
    </row>
    <row r="6239" spans="1:2">
      <c r="A6239" s="538" t="s">
        <v>6550</v>
      </c>
      <c r="B6239" s="550">
        <v>51630</v>
      </c>
    </row>
    <row r="6240" spans="1:2">
      <c r="A6240" s="538" t="s">
        <v>6551</v>
      </c>
      <c r="B6240" s="550">
        <v>51631</v>
      </c>
    </row>
    <row r="6241" spans="1:2">
      <c r="A6241" s="538" t="s">
        <v>6552</v>
      </c>
      <c r="B6241" s="550">
        <v>51632</v>
      </c>
    </row>
    <row r="6242" spans="1:2">
      <c r="A6242" s="538" t="s">
        <v>6553</v>
      </c>
      <c r="B6242" s="550">
        <v>51633</v>
      </c>
    </row>
    <row r="6243" spans="1:2">
      <c r="A6243" s="538" t="s">
        <v>6554</v>
      </c>
      <c r="B6243" s="550">
        <v>51634</v>
      </c>
    </row>
    <row r="6244" spans="1:2">
      <c r="A6244" s="538" t="s">
        <v>6555</v>
      </c>
      <c r="B6244" s="550">
        <v>51635</v>
      </c>
    </row>
    <row r="6245" spans="1:2">
      <c r="A6245" s="538" t="s">
        <v>6556</v>
      </c>
      <c r="B6245" s="550">
        <v>51636</v>
      </c>
    </row>
    <row r="6246" spans="1:2">
      <c r="A6246" s="538" t="s">
        <v>6557</v>
      </c>
      <c r="B6246" s="550">
        <v>51637</v>
      </c>
    </row>
    <row r="6247" spans="1:2">
      <c r="A6247" s="538" t="s">
        <v>6558</v>
      </c>
      <c r="B6247" s="550">
        <v>51638</v>
      </c>
    </row>
    <row r="6248" spans="1:2">
      <c r="A6248" s="538" t="s">
        <v>6559</v>
      </c>
      <c r="B6248" s="550">
        <v>51639</v>
      </c>
    </row>
    <row r="6249" spans="1:2">
      <c r="A6249" s="538" t="s">
        <v>6560</v>
      </c>
      <c r="B6249" s="550">
        <v>51640</v>
      </c>
    </row>
    <row r="6250" spans="1:2">
      <c r="A6250" s="538" t="s">
        <v>6561</v>
      </c>
      <c r="B6250" s="550">
        <v>51641</v>
      </c>
    </row>
    <row r="6251" spans="1:2">
      <c r="A6251" s="538" t="s">
        <v>6562</v>
      </c>
      <c r="B6251" s="550">
        <v>51642</v>
      </c>
    </row>
    <row r="6252" spans="1:2">
      <c r="A6252" s="538" t="s">
        <v>6563</v>
      </c>
      <c r="B6252" s="550">
        <v>51643</v>
      </c>
    </row>
    <row r="6253" spans="1:2">
      <c r="A6253" s="538" t="s">
        <v>6564</v>
      </c>
      <c r="B6253" s="550">
        <v>51644</v>
      </c>
    </row>
    <row r="6254" spans="1:2">
      <c r="A6254" s="538" t="s">
        <v>6565</v>
      </c>
      <c r="B6254" s="550">
        <v>51645</v>
      </c>
    </row>
    <row r="6255" spans="1:2">
      <c r="A6255" s="538" t="s">
        <v>6566</v>
      </c>
      <c r="B6255" s="550">
        <v>51646</v>
      </c>
    </row>
    <row r="6256" spans="1:2">
      <c r="A6256" s="538" t="s">
        <v>6567</v>
      </c>
      <c r="B6256" s="550">
        <v>51647</v>
      </c>
    </row>
    <row r="6257" spans="1:2">
      <c r="A6257" s="538" t="s">
        <v>6568</v>
      </c>
      <c r="B6257" s="550">
        <v>51648</v>
      </c>
    </row>
    <row r="6258" spans="1:2">
      <c r="A6258" s="538" t="s">
        <v>6569</v>
      </c>
      <c r="B6258" s="550">
        <v>51649</v>
      </c>
    </row>
    <row r="6259" spans="1:2">
      <c r="A6259" s="538" t="s">
        <v>6570</v>
      </c>
      <c r="B6259" s="550">
        <v>51650</v>
      </c>
    </row>
    <row r="6260" spans="1:2">
      <c r="A6260" s="538" t="s">
        <v>6571</v>
      </c>
      <c r="B6260" s="550">
        <v>51651</v>
      </c>
    </row>
    <row r="6261" spans="1:2">
      <c r="A6261" s="538" t="s">
        <v>6572</v>
      </c>
      <c r="B6261" s="550">
        <v>51652</v>
      </c>
    </row>
    <row r="6262" spans="1:2">
      <c r="A6262" s="538" t="s">
        <v>6573</v>
      </c>
      <c r="B6262" s="550">
        <v>51653</v>
      </c>
    </row>
    <row r="6263" spans="1:2">
      <c r="A6263" s="538" t="s">
        <v>6574</v>
      </c>
      <c r="B6263" s="550">
        <v>51654</v>
      </c>
    </row>
    <row r="6264" spans="1:2">
      <c r="A6264" s="538" t="s">
        <v>6575</v>
      </c>
      <c r="B6264" s="550">
        <v>51655</v>
      </c>
    </row>
    <row r="6265" spans="1:2">
      <c r="A6265" s="538" t="s">
        <v>6576</v>
      </c>
      <c r="B6265" s="550">
        <v>51656</v>
      </c>
    </row>
    <row r="6266" spans="1:2">
      <c r="A6266" s="538" t="s">
        <v>6577</v>
      </c>
      <c r="B6266" s="550">
        <v>51657</v>
      </c>
    </row>
    <row r="6267" spans="1:2">
      <c r="A6267" s="538" t="s">
        <v>6578</v>
      </c>
      <c r="B6267" s="550">
        <v>51658</v>
      </c>
    </row>
    <row r="6268" spans="1:2">
      <c r="A6268" s="538" t="s">
        <v>6579</v>
      </c>
      <c r="B6268" s="550">
        <v>51659</v>
      </c>
    </row>
    <row r="6269" spans="1:2">
      <c r="A6269" s="538" t="s">
        <v>6580</v>
      </c>
      <c r="B6269" s="550">
        <v>51660</v>
      </c>
    </row>
    <row r="6270" spans="1:2">
      <c r="A6270" s="538" t="s">
        <v>6581</v>
      </c>
      <c r="B6270" s="550">
        <v>51661</v>
      </c>
    </row>
    <row r="6271" spans="1:2">
      <c r="A6271" s="538" t="s">
        <v>6582</v>
      </c>
      <c r="B6271" s="550">
        <v>51662</v>
      </c>
    </row>
    <row r="6272" spans="1:2">
      <c r="A6272" s="538" t="s">
        <v>6583</v>
      </c>
      <c r="B6272" s="550">
        <v>51663</v>
      </c>
    </row>
    <row r="6273" spans="1:2">
      <c r="A6273" s="538" t="s">
        <v>6584</v>
      </c>
      <c r="B6273" s="550">
        <v>51664</v>
      </c>
    </row>
    <row r="6274" spans="1:2">
      <c r="A6274" s="538" t="s">
        <v>6585</v>
      </c>
      <c r="B6274" s="550">
        <v>51665</v>
      </c>
    </row>
    <row r="6275" spans="1:2">
      <c r="A6275" s="538" t="s">
        <v>6586</v>
      </c>
      <c r="B6275" s="550">
        <v>51666</v>
      </c>
    </row>
    <row r="6276" spans="1:2">
      <c r="A6276" s="538" t="s">
        <v>6587</v>
      </c>
      <c r="B6276" s="550">
        <v>51667</v>
      </c>
    </row>
    <row r="6277" spans="1:2">
      <c r="A6277" s="538" t="s">
        <v>6588</v>
      </c>
      <c r="B6277" s="550">
        <v>51668</v>
      </c>
    </row>
    <row r="6278" spans="1:2">
      <c r="A6278" s="538" t="s">
        <v>6589</v>
      </c>
      <c r="B6278" s="550">
        <v>51669</v>
      </c>
    </row>
    <row r="6279" spans="1:2">
      <c r="A6279" s="538" t="s">
        <v>6590</v>
      </c>
      <c r="B6279" s="550">
        <v>51670</v>
      </c>
    </row>
    <row r="6280" spans="1:2">
      <c r="A6280" s="538" t="s">
        <v>6591</v>
      </c>
      <c r="B6280" s="550">
        <v>51671</v>
      </c>
    </row>
    <row r="6281" spans="1:2">
      <c r="A6281" s="538" t="s">
        <v>6592</v>
      </c>
      <c r="B6281" s="550">
        <v>51672</v>
      </c>
    </row>
    <row r="6282" spans="1:2">
      <c r="A6282" s="538" t="s">
        <v>6593</v>
      </c>
      <c r="B6282" s="550">
        <v>51673</v>
      </c>
    </row>
    <row r="6283" spans="1:2">
      <c r="A6283" s="538" t="s">
        <v>6594</v>
      </c>
      <c r="B6283" s="550">
        <v>51674</v>
      </c>
    </row>
    <row r="6284" spans="1:2">
      <c r="A6284" s="538" t="s">
        <v>6595</v>
      </c>
      <c r="B6284" s="550">
        <v>51675</v>
      </c>
    </row>
    <row r="6285" spans="1:2">
      <c r="A6285" s="538" t="s">
        <v>6596</v>
      </c>
      <c r="B6285" s="550">
        <v>51676</v>
      </c>
    </row>
    <row r="6286" spans="1:2">
      <c r="A6286" s="538" t="s">
        <v>6597</v>
      </c>
      <c r="B6286" s="550">
        <v>51677</v>
      </c>
    </row>
    <row r="6287" spans="1:2">
      <c r="A6287" s="538" t="s">
        <v>6598</v>
      </c>
      <c r="B6287" s="550">
        <v>51678</v>
      </c>
    </row>
    <row r="6288" spans="1:2">
      <c r="A6288" s="538" t="s">
        <v>6599</v>
      </c>
      <c r="B6288" s="550">
        <v>51679</v>
      </c>
    </row>
    <row r="6289" spans="1:2">
      <c r="A6289" s="538" t="s">
        <v>6600</v>
      </c>
      <c r="B6289" s="550">
        <v>51680</v>
      </c>
    </row>
    <row r="6290" spans="1:2">
      <c r="A6290" s="538" t="s">
        <v>6601</v>
      </c>
      <c r="B6290" s="550">
        <v>51681</v>
      </c>
    </row>
    <row r="6291" spans="1:2">
      <c r="A6291" s="538" t="s">
        <v>6602</v>
      </c>
      <c r="B6291" s="550">
        <v>51682</v>
      </c>
    </row>
    <row r="6292" spans="1:2">
      <c r="A6292" s="538" t="s">
        <v>6603</v>
      </c>
      <c r="B6292" s="550">
        <v>51683</v>
      </c>
    </row>
    <row r="6293" spans="1:2">
      <c r="A6293" s="538" t="s">
        <v>6604</v>
      </c>
      <c r="B6293" s="550">
        <v>51684</v>
      </c>
    </row>
    <row r="6294" spans="1:2">
      <c r="A6294" s="538" t="s">
        <v>6605</v>
      </c>
      <c r="B6294" s="550">
        <v>51685</v>
      </c>
    </row>
    <row r="6295" spans="1:2">
      <c r="A6295" s="538" t="s">
        <v>6606</v>
      </c>
      <c r="B6295" s="550">
        <v>51686</v>
      </c>
    </row>
    <row r="6296" spans="1:2">
      <c r="A6296" s="538" t="s">
        <v>6607</v>
      </c>
      <c r="B6296" s="550">
        <v>51687</v>
      </c>
    </row>
    <row r="6297" spans="1:2">
      <c r="A6297" s="538" t="s">
        <v>6608</v>
      </c>
      <c r="B6297" s="550">
        <v>51688</v>
      </c>
    </row>
    <row r="6298" spans="1:2">
      <c r="A6298" s="538" t="s">
        <v>6609</v>
      </c>
      <c r="B6298" s="550">
        <v>51689</v>
      </c>
    </row>
    <row r="6299" spans="1:2">
      <c r="A6299" s="538" t="s">
        <v>6610</v>
      </c>
      <c r="B6299" s="550">
        <v>51690</v>
      </c>
    </row>
    <row r="6300" spans="1:2">
      <c r="A6300" s="538" t="s">
        <v>6611</v>
      </c>
      <c r="B6300" s="550">
        <v>51691</v>
      </c>
    </row>
    <row r="6301" spans="1:2">
      <c r="A6301" s="538" t="s">
        <v>6612</v>
      </c>
      <c r="B6301" s="550">
        <v>51692</v>
      </c>
    </row>
    <row r="6302" spans="1:2">
      <c r="A6302" s="538" t="s">
        <v>6613</v>
      </c>
      <c r="B6302" s="550">
        <v>51693</v>
      </c>
    </row>
    <row r="6303" spans="1:2">
      <c r="A6303" s="538" t="s">
        <v>6614</v>
      </c>
      <c r="B6303" s="550">
        <v>51694</v>
      </c>
    </row>
    <row r="6304" spans="1:2">
      <c r="A6304" s="538" t="s">
        <v>6615</v>
      </c>
      <c r="B6304" s="550">
        <v>51695</v>
      </c>
    </row>
    <row r="6305" spans="1:2">
      <c r="A6305" s="538" t="s">
        <v>6616</v>
      </c>
      <c r="B6305" s="550">
        <v>51696</v>
      </c>
    </row>
    <row r="6306" spans="1:2">
      <c r="A6306" s="538" t="s">
        <v>6617</v>
      </c>
      <c r="B6306" s="550">
        <v>51697</v>
      </c>
    </row>
    <row r="6307" spans="1:2">
      <c r="A6307" s="538" t="s">
        <v>6618</v>
      </c>
      <c r="B6307" s="550">
        <v>51698</v>
      </c>
    </row>
    <row r="6308" spans="1:2">
      <c r="A6308" s="538" t="s">
        <v>6619</v>
      </c>
      <c r="B6308" s="550">
        <v>51699</v>
      </c>
    </row>
    <row r="6309" spans="1:2">
      <c r="A6309" s="538" t="s">
        <v>6620</v>
      </c>
      <c r="B6309" s="550">
        <v>51700</v>
      </c>
    </row>
    <row r="6310" spans="1:2">
      <c r="A6310" s="538" t="s">
        <v>6621</v>
      </c>
      <c r="B6310" s="550">
        <v>51701</v>
      </c>
    </row>
    <row r="6311" spans="1:2">
      <c r="A6311" s="538" t="s">
        <v>6622</v>
      </c>
      <c r="B6311" s="550">
        <v>51702</v>
      </c>
    </row>
    <row r="6312" spans="1:2">
      <c r="A6312" s="538" t="s">
        <v>6623</v>
      </c>
      <c r="B6312" s="550">
        <v>51703</v>
      </c>
    </row>
    <row r="6313" spans="1:2">
      <c r="A6313" s="538" t="s">
        <v>6624</v>
      </c>
      <c r="B6313" s="550">
        <v>51704</v>
      </c>
    </row>
    <row r="6314" spans="1:2">
      <c r="A6314" s="538" t="s">
        <v>6625</v>
      </c>
      <c r="B6314" s="550">
        <v>51705</v>
      </c>
    </row>
    <row r="6315" spans="1:2">
      <c r="A6315" s="538" t="s">
        <v>6626</v>
      </c>
      <c r="B6315" s="550">
        <v>51706</v>
      </c>
    </row>
    <row r="6316" spans="1:2">
      <c r="A6316" s="538" t="s">
        <v>6627</v>
      </c>
      <c r="B6316" s="550">
        <v>51707</v>
      </c>
    </row>
    <row r="6317" spans="1:2">
      <c r="A6317" s="538" t="s">
        <v>6628</v>
      </c>
      <c r="B6317" s="550">
        <v>51708</v>
      </c>
    </row>
    <row r="6318" spans="1:2">
      <c r="A6318" s="538" t="s">
        <v>6629</v>
      </c>
      <c r="B6318" s="550">
        <v>51709</v>
      </c>
    </row>
    <row r="6319" spans="1:2">
      <c r="A6319" s="538" t="s">
        <v>6630</v>
      </c>
      <c r="B6319" s="550">
        <v>51710</v>
      </c>
    </row>
    <row r="6320" spans="1:2">
      <c r="A6320" s="538" t="s">
        <v>6631</v>
      </c>
      <c r="B6320" s="550">
        <v>51711</v>
      </c>
    </row>
    <row r="6321" spans="1:2">
      <c r="A6321" s="538" t="s">
        <v>6632</v>
      </c>
      <c r="B6321" s="550">
        <v>51712</v>
      </c>
    </row>
    <row r="6322" spans="1:2">
      <c r="A6322" s="538" t="s">
        <v>6633</v>
      </c>
      <c r="B6322" s="550">
        <v>51713</v>
      </c>
    </row>
    <row r="6323" spans="1:2">
      <c r="A6323" s="538" t="s">
        <v>6634</v>
      </c>
      <c r="B6323" s="550">
        <v>51714</v>
      </c>
    </row>
    <row r="6324" spans="1:2">
      <c r="A6324" s="538" t="s">
        <v>6635</v>
      </c>
      <c r="B6324" s="550">
        <v>51715</v>
      </c>
    </row>
    <row r="6325" spans="1:2">
      <c r="A6325" s="538" t="s">
        <v>6636</v>
      </c>
      <c r="B6325" s="550">
        <v>51716</v>
      </c>
    </row>
    <row r="6326" spans="1:2">
      <c r="A6326" s="538" t="s">
        <v>6637</v>
      </c>
      <c r="B6326" s="550">
        <v>51717</v>
      </c>
    </row>
    <row r="6327" spans="1:2">
      <c r="A6327" s="538" t="s">
        <v>6638</v>
      </c>
      <c r="B6327" s="550">
        <v>51718</v>
      </c>
    </row>
    <row r="6328" spans="1:2">
      <c r="A6328" s="538" t="s">
        <v>6639</v>
      </c>
      <c r="B6328" s="550">
        <v>51719</v>
      </c>
    </row>
    <row r="6329" spans="1:2">
      <c r="A6329" s="538" t="s">
        <v>6640</v>
      </c>
      <c r="B6329" s="550">
        <v>51720</v>
      </c>
    </row>
    <row r="6330" spans="1:2">
      <c r="A6330" s="538" t="s">
        <v>6641</v>
      </c>
      <c r="B6330" s="550">
        <v>51721</v>
      </c>
    </row>
    <row r="6331" spans="1:2">
      <c r="A6331" s="538" t="s">
        <v>6642</v>
      </c>
      <c r="B6331" s="550">
        <v>51722</v>
      </c>
    </row>
    <row r="6332" spans="1:2">
      <c r="A6332" s="538" t="s">
        <v>6643</v>
      </c>
      <c r="B6332" s="550">
        <v>51723</v>
      </c>
    </row>
    <row r="6333" spans="1:2">
      <c r="A6333" s="538" t="s">
        <v>6644</v>
      </c>
      <c r="B6333" s="550">
        <v>51724</v>
      </c>
    </row>
    <row r="6334" spans="1:2">
      <c r="A6334" s="538" t="s">
        <v>6645</v>
      </c>
      <c r="B6334" s="550">
        <v>51725</v>
      </c>
    </row>
    <row r="6335" spans="1:2">
      <c r="A6335" s="538" t="s">
        <v>6646</v>
      </c>
      <c r="B6335" s="550">
        <v>51726</v>
      </c>
    </row>
    <row r="6336" spans="1:2">
      <c r="A6336" s="538" t="s">
        <v>6647</v>
      </c>
      <c r="B6336" s="550">
        <v>51727</v>
      </c>
    </row>
    <row r="6337" spans="1:2">
      <c r="A6337" s="538" t="s">
        <v>6648</v>
      </c>
      <c r="B6337" s="550">
        <v>51728</v>
      </c>
    </row>
    <row r="6338" spans="1:2">
      <c r="A6338" s="538" t="s">
        <v>6649</v>
      </c>
      <c r="B6338" s="550">
        <v>51729</v>
      </c>
    </row>
    <row r="6339" spans="1:2">
      <c r="A6339" s="538" t="s">
        <v>6650</v>
      </c>
      <c r="B6339" s="550">
        <v>51730</v>
      </c>
    </row>
    <row r="6340" spans="1:2">
      <c r="A6340" s="538" t="s">
        <v>6651</v>
      </c>
      <c r="B6340" s="550">
        <v>51731</v>
      </c>
    </row>
    <row r="6341" spans="1:2">
      <c r="A6341" s="538" t="s">
        <v>6652</v>
      </c>
      <c r="B6341" s="550">
        <v>51732</v>
      </c>
    </row>
    <row r="6342" spans="1:2">
      <c r="A6342" s="538" t="s">
        <v>6653</v>
      </c>
      <c r="B6342" s="550">
        <v>51733</v>
      </c>
    </row>
    <row r="6343" spans="1:2">
      <c r="A6343" s="538" t="s">
        <v>6654</v>
      </c>
      <c r="B6343" s="550">
        <v>51734</v>
      </c>
    </row>
    <row r="6344" spans="1:2">
      <c r="A6344" s="538" t="s">
        <v>6655</v>
      </c>
      <c r="B6344" s="550">
        <v>51735</v>
      </c>
    </row>
    <row r="6345" spans="1:2">
      <c r="A6345" s="538" t="s">
        <v>6656</v>
      </c>
      <c r="B6345" s="550">
        <v>51736</v>
      </c>
    </row>
    <row r="6346" spans="1:2">
      <c r="A6346" s="538" t="s">
        <v>6657</v>
      </c>
      <c r="B6346" s="550">
        <v>51737</v>
      </c>
    </row>
    <row r="6347" spans="1:2">
      <c r="A6347" s="560" t="s">
        <v>6658</v>
      </c>
      <c r="B6347" s="550">
        <v>51738</v>
      </c>
    </row>
    <row r="6348" spans="1:2">
      <c r="A6348" s="538" t="s">
        <v>6659</v>
      </c>
      <c r="B6348" s="550">
        <v>51739</v>
      </c>
    </row>
    <row r="6349" spans="1:2">
      <c r="A6349" s="538" t="s">
        <v>6660</v>
      </c>
      <c r="B6349" s="550">
        <v>51740</v>
      </c>
    </row>
    <row r="6350" spans="1:2">
      <c r="A6350" s="538" t="s">
        <v>6661</v>
      </c>
      <c r="B6350" s="550">
        <v>51741</v>
      </c>
    </row>
    <row r="6351" spans="1:2">
      <c r="A6351" s="538" t="s">
        <v>6662</v>
      </c>
      <c r="B6351" s="550">
        <v>51742</v>
      </c>
    </row>
    <row r="6352" spans="1:2">
      <c r="A6352" s="538" t="s">
        <v>6663</v>
      </c>
      <c r="B6352" s="550">
        <v>51743</v>
      </c>
    </row>
    <row r="6353" spans="1:2">
      <c r="A6353" s="538" t="s">
        <v>6664</v>
      </c>
      <c r="B6353" s="550">
        <v>51744</v>
      </c>
    </row>
    <row r="6354" spans="1:2">
      <c r="A6354" s="538" t="s">
        <v>6665</v>
      </c>
      <c r="B6354" s="550">
        <v>51745</v>
      </c>
    </row>
    <row r="6355" spans="1:2">
      <c r="A6355" s="538" t="s">
        <v>6666</v>
      </c>
      <c r="B6355" s="550">
        <v>51746</v>
      </c>
    </row>
    <row r="6356" spans="1:2">
      <c r="A6356" s="538" t="s">
        <v>6667</v>
      </c>
      <c r="B6356" s="550">
        <v>51747</v>
      </c>
    </row>
    <row r="6357" spans="1:2">
      <c r="A6357" s="538" t="s">
        <v>6668</v>
      </c>
      <c r="B6357" s="550">
        <v>51748</v>
      </c>
    </row>
    <row r="6358" spans="1:2">
      <c r="A6358" s="538" t="s">
        <v>6669</v>
      </c>
      <c r="B6358" s="550">
        <v>51749</v>
      </c>
    </row>
    <row r="6359" spans="1:2">
      <c r="A6359" s="538" t="s">
        <v>6670</v>
      </c>
      <c r="B6359" s="550">
        <v>51750</v>
      </c>
    </row>
    <row r="6360" spans="1:2">
      <c r="A6360" s="538" t="s">
        <v>6671</v>
      </c>
      <c r="B6360" s="550">
        <v>51751</v>
      </c>
    </row>
    <row r="6361" spans="1:2">
      <c r="A6361" s="538" t="s">
        <v>6672</v>
      </c>
      <c r="B6361" s="550">
        <v>51752</v>
      </c>
    </row>
    <row r="6362" spans="1:2">
      <c r="A6362" s="538" t="s">
        <v>6673</v>
      </c>
      <c r="B6362" s="550">
        <v>51753</v>
      </c>
    </row>
    <row r="6363" spans="1:2">
      <c r="A6363" s="538" t="s">
        <v>6674</v>
      </c>
      <c r="B6363" s="550">
        <v>51754</v>
      </c>
    </row>
    <row r="6364" spans="1:2">
      <c r="A6364" s="538" t="s">
        <v>6675</v>
      </c>
      <c r="B6364" s="550">
        <v>51755</v>
      </c>
    </row>
    <row r="6365" spans="1:2">
      <c r="A6365" s="538" t="s">
        <v>6676</v>
      </c>
      <c r="B6365" s="550">
        <v>51756</v>
      </c>
    </row>
    <row r="6366" spans="1:2">
      <c r="A6366" s="538" t="s">
        <v>6677</v>
      </c>
      <c r="B6366" s="550">
        <v>51757</v>
      </c>
    </row>
    <row r="6367" spans="1:2">
      <c r="A6367" s="538" t="s">
        <v>6678</v>
      </c>
      <c r="B6367" s="550">
        <v>51758</v>
      </c>
    </row>
    <row r="6368" spans="1:2">
      <c r="A6368" s="538" t="s">
        <v>6679</v>
      </c>
      <c r="B6368" s="550">
        <v>51759</v>
      </c>
    </row>
    <row r="6369" spans="1:2">
      <c r="A6369" s="538" t="s">
        <v>6680</v>
      </c>
      <c r="B6369" s="550">
        <v>51760</v>
      </c>
    </row>
    <row r="6370" spans="1:2">
      <c r="A6370" s="538" t="s">
        <v>6681</v>
      </c>
      <c r="B6370" s="550">
        <v>51761</v>
      </c>
    </row>
    <row r="6371" spans="1:2">
      <c r="A6371" s="538" t="s">
        <v>6682</v>
      </c>
      <c r="B6371" s="550">
        <v>51762</v>
      </c>
    </row>
    <row r="6372" spans="1:2">
      <c r="A6372" s="538" t="s">
        <v>6683</v>
      </c>
      <c r="B6372" s="550">
        <v>51763</v>
      </c>
    </row>
    <row r="6373" spans="1:2">
      <c r="A6373" s="538" t="s">
        <v>6684</v>
      </c>
      <c r="B6373" s="550">
        <v>51764</v>
      </c>
    </row>
    <row r="6374" spans="1:2">
      <c r="A6374" s="538" t="s">
        <v>6685</v>
      </c>
      <c r="B6374" s="550">
        <v>51765</v>
      </c>
    </row>
    <row r="6375" spans="1:2">
      <c r="A6375" s="538" t="s">
        <v>6686</v>
      </c>
      <c r="B6375" s="550">
        <v>51766</v>
      </c>
    </row>
    <row r="6376" spans="1:2">
      <c r="A6376" s="538" t="s">
        <v>6687</v>
      </c>
      <c r="B6376" s="550">
        <v>51767</v>
      </c>
    </row>
    <row r="6377" spans="1:2">
      <c r="A6377" s="538" t="s">
        <v>6688</v>
      </c>
      <c r="B6377" s="550">
        <v>51768</v>
      </c>
    </row>
    <row r="6378" spans="1:2">
      <c r="A6378" s="538" t="s">
        <v>6689</v>
      </c>
      <c r="B6378" s="550">
        <v>51769</v>
      </c>
    </row>
    <row r="6379" spans="1:2">
      <c r="A6379" s="538" t="s">
        <v>6690</v>
      </c>
      <c r="B6379" s="550">
        <v>51770</v>
      </c>
    </row>
    <row r="6380" spans="1:2">
      <c r="A6380" s="538" t="s">
        <v>6691</v>
      </c>
      <c r="B6380" s="550">
        <v>51771</v>
      </c>
    </row>
    <row r="6381" spans="1:2">
      <c r="A6381" s="538" t="s">
        <v>6692</v>
      </c>
      <c r="B6381" s="550">
        <v>51772</v>
      </c>
    </row>
    <row r="6382" spans="1:2">
      <c r="A6382" s="538" t="s">
        <v>6693</v>
      </c>
      <c r="B6382" s="550">
        <v>51773</v>
      </c>
    </row>
    <row r="6383" spans="1:2">
      <c r="A6383" s="538" t="s">
        <v>6694</v>
      </c>
      <c r="B6383" s="550">
        <v>51774</v>
      </c>
    </row>
    <row r="6384" spans="1:2">
      <c r="A6384" s="538" t="s">
        <v>6695</v>
      </c>
      <c r="B6384" s="550">
        <v>51775</v>
      </c>
    </row>
    <row r="6385" spans="1:2">
      <c r="A6385" s="538" t="s">
        <v>6696</v>
      </c>
      <c r="B6385" s="550">
        <v>51776</v>
      </c>
    </row>
    <row r="6386" spans="1:2">
      <c r="A6386" s="538" t="s">
        <v>6697</v>
      </c>
      <c r="B6386" s="550">
        <v>51777</v>
      </c>
    </row>
    <row r="6387" spans="1:2">
      <c r="A6387" s="538" t="s">
        <v>6698</v>
      </c>
      <c r="B6387" s="550">
        <v>51778</v>
      </c>
    </row>
    <row r="6388" spans="1:2">
      <c r="A6388" s="538" t="s">
        <v>6699</v>
      </c>
      <c r="B6388" s="550">
        <v>51779</v>
      </c>
    </row>
    <row r="6389" spans="1:2">
      <c r="A6389" s="538" t="s">
        <v>6700</v>
      </c>
      <c r="B6389" s="550">
        <v>51780</v>
      </c>
    </row>
    <row r="6390" spans="1:2">
      <c r="A6390" s="538" t="s">
        <v>6701</v>
      </c>
      <c r="B6390" s="550">
        <v>51781</v>
      </c>
    </row>
    <row r="6391" spans="1:2">
      <c r="A6391" s="538" t="s">
        <v>6702</v>
      </c>
      <c r="B6391" s="550">
        <v>51782</v>
      </c>
    </row>
    <row r="6392" spans="1:2">
      <c r="A6392" s="538" t="s">
        <v>6703</v>
      </c>
      <c r="B6392" s="550">
        <v>51783</v>
      </c>
    </row>
    <row r="6393" spans="1:2">
      <c r="A6393" s="538" t="s">
        <v>6704</v>
      </c>
      <c r="B6393" s="550">
        <v>51784</v>
      </c>
    </row>
    <row r="6394" spans="1:2">
      <c r="A6394" s="538" t="s">
        <v>6705</v>
      </c>
      <c r="B6394" s="550">
        <v>51785</v>
      </c>
    </row>
    <row r="6395" spans="1:2">
      <c r="A6395" s="538" t="s">
        <v>6706</v>
      </c>
      <c r="B6395" s="550">
        <v>51786</v>
      </c>
    </row>
    <row r="6396" spans="1:2">
      <c r="A6396" s="538" t="s">
        <v>6707</v>
      </c>
      <c r="B6396" s="550">
        <v>51787</v>
      </c>
    </row>
    <row r="6397" spans="1:2">
      <c r="A6397" s="538" t="s">
        <v>6708</v>
      </c>
      <c r="B6397" s="550">
        <v>51788</v>
      </c>
    </row>
    <row r="6398" spans="1:2">
      <c r="A6398" s="538" t="s">
        <v>6709</v>
      </c>
      <c r="B6398" s="550">
        <v>51789</v>
      </c>
    </row>
    <row r="6399" spans="1:2">
      <c r="A6399" s="538" t="s">
        <v>6710</v>
      </c>
      <c r="B6399" s="550">
        <v>51790</v>
      </c>
    </row>
    <row r="6400" spans="1:2">
      <c r="A6400" s="538" t="s">
        <v>6711</v>
      </c>
      <c r="B6400" s="550">
        <v>51791</v>
      </c>
    </row>
    <row r="6401" spans="1:2">
      <c r="A6401" s="538" t="s">
        <v>6712</v>
      </c>
      <c r="B6401" s="550">
        <v>51792</v>
      </c>
    </row>
    <row r="6402" spans="1:2">
      <c r="A6402" s="538" t="s">
        <v>6713</v>
      </c>
      <c r="B6402" s="550">
        <v>51793</v>
      </c>
    </row>
    <row r="6403" spans="1:2">
      <c r="A6403" s="538" t="s">
        <v>6714</v>
      </c>
      <c r="B6403" s="550">
        <v>51794</v>
      </c>
    </row>
    <row r="6404" spans="1:2">
      <c r="A6404" s="538" t="s">
        <v>6715</v>
      </c>
      <c r="B6404" s="550">
        <v>51795</v>
      </c>
    </row>
    <row r="6405" spans="1:2">
      <c r="A6405" s="538" t="s">
        <v>6716</v>
      </c>
      <c r="B6405" s="550">
        <v>51796</v>
      </c>
    </row>
    <row r="6406" spans="1:2">
      <c r="A6406" s="538" t="s">
        <v>6717</v>
      </c>
      <c r="B6406" s="550">
        <v>51797</v>
      </c>
    </row>
    <row r="6407" spans="1:2">
      <c r="A6407" s="538" t="s">
        <v>6718</v>
      </c>
      <c r="B6407" s="550">
        <v>51798</v>
      </c>
    </row>
    <row r="6408" spans="1:2">
      <c r="A6408" s="538" t="s">
        <v>6719</v>
      </c>
      <c r="B6408" s="550">
        <v>51799</v>
      </c>
    </row>
    <row r="6409" spans="1:2">
      <c r="A6409" s="538" t="s">
        <v>6720</v>
      </c>
      <c r="B6409" s="550">
        <v>51800</v>
      </c>
    </row>
    <row r="6410" spans="1:2">
      <c r="A6410" s="538" t="s">
        <v>6721</v>
      </c>
      <c r="B6410" s="550">
        <v>51801</v>
      </c>
    </row>
    <row r="6411" spans="1:2">
      <c r="A6411" s="538" t="s">
        <v>6722</v>
      </c>
      <c r="B6411" s="550">
        <v>51802</v>
      </c>
    </row>
    <row r="6412" spans="1:2">
      <c r="A6412" s="538" t="s">
        <v>6723</v>
      </c>
      <c r="B6412" s="550">
        <v>51803</v>
      </c>
    </row>
    <row r="6413" spans="1:2">
      <c r="A6413" s="538" t="s">
        <v>6724</v>
      </c>
      <c r="B6413" s="550">
        <v>51804</v>
      </c>
    </row>
    <row r="6414" spans="1:2">
      <c r="A6414" s="538" t="s">
        <v>6725</v>
      </c>
      <c r="B6414" s="550">
        <v>51805</v>
      </c>
    </row>
    <row r="6415" spans="1:2">
      <c r="A6415" s="538" t="s">
        <v>6726</v>
      </c>
      <c r="B6415" s="550">
        <v>51806</v>
      </c>
    </row>
    <row r="6416" spans="1:2">
      <c r="A6416" s="538" t="s">
        <v>6727</v>
      </c>
      <c r="B6416" s="550">
        <v>51807</v>
      </c>
    </row>
    <row r="6417" spans="1:2">
      <c r="A6417" s="538" t="s">
        <v>6728</v>
      </c>
      <c r="B6417" s="550">
        <v>51808</v>
      </c>
    </row>
    <row r="6418" spans="1:2">
      <c r="A6418" s="538" t="s">
        <v>6729</v>
      </c>
      <c r="B6418" s="550">
        <v>51809</v>
      </c>
    </row>
    <row r="6419" spans="1:2">
      <c r="A6419" s="538" t="s">
        <v>6730</v>
      </c>
      <c r="B6419" s="550">
        <v>51810</v>
      </c>
    </row>
    <row r="6420" spans="1:2">
      <c r="A6420" s="538" t="s">
        <v>6731</v>
      </c>
      <c r="B6420" s="550">
        <v>51811</v>
      </c>
    </row>
    <row r="6421" spans="1:2">
      <c r="A6421" s="538" t="s">
        <v>6732</v>
      </c>
      <c r="B6421" s="550">
        <v>51812</v>
      </c>
    </row>
    <row r="6422" spans="1:2">
      <c r="A6422" s="538" t="s">
        <v>6733</v>
      </c>
      <c r="B6422" s="550">
        <v>51813</v>
      </c>
    </row>
    <row r="6423" spans="1:2">
      <c r="A6423" s="538" t="s">
        <v>6734</v>
      </c>
      <c r="B6423" s="550">
        <v>51814</v>
      </c>
    </row>
    <row r="6424" spans="1:2">
      <c r="A6424" s="538" t="s">
        <v>6735</v>
      </c>
      <c r="B6424" s="550">
        <v>51815</v>
      </c>
    </row>
    <row r="6425" spans="1:2">
      <c r="A6425" s="538" t="s">
        <v>6736</v>
      </c>
      <c r="B6425" s="550">
        <v>51816</v>
      </c>
    </row>
    <row r="6426" spans="1:2">
      <c r="A6426" s="538" t="s">
        <v>6737</v>
      </c>
      <c r="B6426" s="550">
        <v>51817</v>
      </c>
    </row>
    <row r="6427" spans="1:2">
      <c r="A6427" s="538" t="s">
        <v>6738</v>
      </c>
      <c r="B6427" s="550">
        <v>51818</v>
      </c>
    </row>
    <row r="6428" spans="1:2">
      <c r="A6428" s="538" t="s">
        <v>6739</v>
      </c>
      <c r="B6428" s="550">
        <v>51819</v>
      </c>
    </row>
    <row r="6429" spans="1:2">
      <c r="A6429" s="538" t="s">
        <v>6740</v>
      </c>
      <c r="B6429" s="550">
        <v>51820</v>
      </c>
    </row>
    <row r="6430" spans="1:2">
      <c r="A6430" s="538" t="s">
        <v>6741</v>
      </c>
      <c r="B6430" s="550">
        <v>51821</v>
      </c>
    </row>
    <row r="6431" spans="1:2">
      <c r="A6431" s="538" t="s">
        <v>6742</v>
      </c>
      <c r="B6431" s="550">
        <v>51822</v>
      </c>
    </row>
    <row r="6432" spans="1:2">
      <c r="A6432" s="538" t="s">
        <v>6743</v>
      </c>
      <c r="B6432" s="550">
        <v>51823</v>
      </c>
    </row>
    <row r="6433" spans="1:2">
      <c r="A6433" s="538" t="s">
        <v>6744</v>
      </c>
      <c r="B6433" s="550">
        <v>51824</v>
      </c>
    </row>
    <row r="6434" spans="1:2">
      <c r="A6434" s="538" t="s">
        <v>6745</v>
      </c>
      <c r="B6434" s="550">
        <v>51825</v>
      </c>
    </row>
    <row r="6435" spans="1:2">
      <c r="A6435" s="538" t="s">
        <v>6746</v>
      </c>
      <c r="B6435" s="550">
        <v>51826</v>
      </c>
    </row>
    <row r="6436" spans="1:2">
      <c r="A6436" s="538" t="s">
        <v>6747</v>
      </c>
      <c r="B6436" s="550">
        <v>51827</v>
      </c>
    </row>
    <row r="6437" spans="1:2">
      <c r="A6437" s="538" t="s">
        <v>6748</v>
      </c>
      <c r="B6437" s="550">
        <v>51828</v>
      </c>
    </row>
    <row r="6438" spans="1:2">
      <c r="A6438" s="538" t="s">
        <v>6749</v>
      </c>
      <c r="B6438" s="550">
        <v>51829</v>
      </c>
    </row>
    <row r="6439" spans="1:2">
      <c r="A6439" s="538" t="s">
        <v>6750</v>
      </c>
      <c r="B6439" s="550">
        <v>51830</v>
      </c>
    </row>
    <row r="6440" spans="1:2">
      <c r="A6440" s="538" t="s">
        <v>6751</v>
      </c>
      <c r="B6440" s="550">
        <v>51831</v>
      </c>
    </row>
    <row r="6441" spans="1:2">
      <c r="A6441" s="538" t="s">
        <v>6752</v>
      </c>
      <c r="B6441" s="550">
        <v>51832</v>
      </c>
    </row>
    <row r="6442" spans="1:2">
      <c r="A6442" s="538" t="s">
        <v>6753</v>
      </c>
      <c r="B6442" s="550">
        <v>51833</v>
      </c>
    </row>
    <row r="6443" spans="1:2">
      <c r="A6443" s="538" t="s">
        <v>6754</v>
      </c>
      <c r="B6443" s="550">
        <v>51834</v>
      </c>
    </row>
    <row r="6444" spans="1:2">
      <c r="A6444" s="538" t="s">
        <v>6755</v>
      </c>
      <c r="B6444" s="550">
        <v>51835</v>
      </c>
    </row>
    <row r="6445" spans="1:2">
      <c r="A6445" s="538" t="s">
        <v>6756</v>
      </c>
      <c r="B6445" s="550">
        <v>51836</v>
      </c>
    </row>
    <row r="6446" spans="1:2">
      <c r="A6446" s="538" t="s">
        <v>6757</v>
      </c>
      <c r="B6446" s="550">
        <v>51837</v>
      </c>
    </row>
    <row r="6447" spans="1:2">
      <c r="A6447" s="538" t="s">
        <v>6758</v>
      </c>
      <c r="B6447" s="550">
        <v>51838</v>
      </c>
    </row>
    <row r="6448" spans="1:2">
      <c r="A6448" s="538" t="s">
        <v>6759</v>
      </c>
      <c r="B6448" s="550">
        <v>51839</v>
      </c>
    </row>
    <row r="6449" spans="1:2">
      <c r="A6449" s="538" t="s">
        <v>6760</v>
      </c>
      <c r="B6449" s="550">
        <v>51840</v>
      </c>
    </row>
    <row r="6450" spans="1:2">
      <c r="A6450" s="538" t="s">
        <v>6761</v>
      </c>
      <c r="B6450" s="550">
        <v>51841</v>
      </c>
    </row>
    <row r="6451" spans="1:2">
      <c r="A6451" s="538" t="s">
        <v>6762</v>
      </c>
      <c r="B6451" s="550">
        <v>51842</v>
      </c>
    </row>
    <row r="6452" spans="1:2">
      <c r="A6452" s="538" t="s">
        <v>6763</v>
      </c>
      <c r="B6452" s="550">
        <v>51843</v>
      </c>
    </row>
    <row r="6453" spans="1:2">
      <c r="A6453" s="538" t="s">
        <v>6764</v>
      </c>
      <c r="B6453" s="550">
        <v>51844</v>
      </c>
    </row>
    <row r="6454" spans="1:2">
      <c r="A6454" s="538" t="s">
        <v>6765</v>
      </c>
      <c r="B6454" s="550">
        <v>51845</v>
      </c>
    </row>
    <row r="6455" spans="1:2">
      <c r="A6455" s="538" t="s">
        <v>6766</v>
      </c>
      <c r="B6455" s="550">
        <v>51846</v>
      </c>
    </row>
    <row r="6456" spans="1:2">
      <c r="A6456" s="538" t="s">
        <v>6767</v>
      </c>
      <c r="B6456" s="550">
        <v>51847</v>
      </c>
    </row>
    <row r="6457" spans="1:2">
      <c r="A6457" s="538" t="s">
        <v>6768</v>
      </c>
      <c r="B6457" s="550">
        <v>51848</v>
      </c>
    </row>
    <row r="6458" spans="1:2">
      <c r="A6458" s="538" t="s">
        <v>6769</v>
      </c>
      <c r="B6458" s="550">
        <v>51849</v>
      </c>
    </row>
    <row r="6459" spans="1:2">
      <c r="A6459" s="538" t="s">
        <v>6770</v>
      </c>
      <c r="B6459" s="550">
        <v>51850</v>
      </c>
    </row>
    <row r="6460" spans="1:2">
      <c r="A6460" s="538" t="s">
        <v>6771</v>
      </c>
      <c r="B6460" s="550">
        <v>51851</v>
      </c>
    </row>
    <row r="6461" spans="1:2">
      <c r="A6461" s="538" t="s">
        <v>6772</v>
      </c>
      <c r="B6461" s="550">
        <v>51852</v>
      </c>
    </row>
    <row r="6462" spans="1:2">
      <c r="A6462" s="538" t="s">
        <v>6773</v>
      </c>
      <c r="B6462" s="550">
        <v>51853</v>
      </c>
    </row>
    <row r="6463" spans="1:2">
      <c r="A6463" s="538" t="s">
        <v>6774</v>
      </c>
      <c r="B6463" s="550">
        <v>51854</v>
      </c>
    </row>
    <row r="6464" spans="1:2">
      <c r="A6464" s="538" t="s">
        <v>6775</v>
      </c>
      <c r="B6464" s="550">
        <v>51855</v>
      </c>
    </row>
    <row r="6465" spans="1:2">
      <c r="A6465" s="538" t="s">
        <v>6776</v>
      </c>
      <c r="B6465" s="550">
        <v>51856</v>
      </c>
    </row>
    <row r="6466" spans="1:2">
      <c r="A6466" s="538" t="s">
        <v>6777</v>
      </c>
      <c r="B6466" s="550">
        <v>51857</v>
      </c>
    </row>
    <row r="6467" spans="1:2">
      <c r="A6467" s="538" t="s">
        <v>6778</v>
      </c>
      <c r="B6467" s="550">
        <v>51858</v>
      </c>
    </row>
    <row r="6468" spans="1:2">
      <c r="A6468" s="538" t="s">
        <v>6779</v>
      </c>
      <c r="B6468" s="550">
        <v>51859</v>
      </c>
    </row>
    <row r="6469" spans="1:2">
      <c r="A6469" s="538" t="s">
        <v>6780</v>
      </c>
      <c r="B6469" s="550">
        <v>51860</v>
      </c>
    </row>
    <row r="6470" spans="1:2">
      <c r="A6470" s="538" t="s">
        <v>6781</v>
      </c>
      <c r="B6470" s="550">
        <v>51861</v>
      </c>
    </row>
    <row r="6471" spans="1:2">
      <c r="A6471" s="538" t="s">
        <v>6782</v>
      </c>
      <c r="B6471" s="550">
        <v>51862</v>
      </c>
    </row>
    <row r="6472" spans="1:2">
      <c r="A6472" s="538" t="s">
        <v>6783</v>
      </c>
      <c r="B6472" s="550">
        <v>51863</v>
      </c>
    </row>
    <row r="6473" spans="1:2">
      <c r="A6473" s="538" t="s">
        <v>6784</v>
      </c>
      <c r="B6473" s="550">
        <v>51864</v>
      </c>
    </row>
    <row r="6474" spans="1:2">
      <c r="A6474" s="538" t="s">
        <v>6785</v>
      </c>
      <c r="B6474" s="550">
        <v>51865</v>
      </c>
    </row>
    <row r="6475" spans="1:2">
      <c r="A6475" s="538" t="s">
        <v>6786</v>
      </c>
      <c r="B6475" s="550">
        <v>51866</v>
      </c>
    </row>
    <row r="6476" spans="1:2">
      <c r="A6476" s="538" t="s">
        <v>6787</v>
      </c>
      <c r="B6476" s="550">
        <v>51867</v>
      </c>
    </row>
    <row r="6477" spans="1:2">
      <c r="A6477" s="538" t="s">
        <v>6788</v>
      </c>
      <c r="B6477" s="550">
        <v>51868</v>
      </c>
    </row>
    <row r="6478" spans="1:2">
      <c r="A6478" s="538" t="s">
        <v>6789</v>
      </c>
      <c r="B6478" s="550">
        <v>51869</v>
      </c>
    </row>
    <row r="6479" spans="1:2">
      <c r="A6479" s="538" t="s">
        <v>6790</v>
      </c>
      <c r="B6479" s="550">
        <v>51870</v>
      </c>
    </row>
    <row r="6480" spans="1:2">
      <c r="A6480" s="538" t="s">
        <v>6791</v>
      </c>
      <c r="B6480" s="550">
        <v>51871</v>
      </c>
    </row>
    <row r="6481" spans="1:2">
      <c r="A6481" s="538" t="s">
        <v>6792</v>
      </c>
      <c r="B6481" s="550">
        <v>51872</v>
      </c>
    </row>
    <row r="6482" spans="1:2">
      <c r="A6482" s="538" t="s">
        <v>6793</v>
      </c>
      <c r="B6482" s="550">
        <v>51873</v>
      </c>
    </row>
    <row r="6483" spans="1:2">
      <c r="A6483" s="538" t="s">
        <v>6794</v>
      </c>
      <c r="B6483" s="550">
        <v>51874</v>
      </c>
    </row>
    <row r="6484" spans="1:2">
      <c r="A6484" s="538" t="s">
        <v>6795</v>
      </c>
      <c r="B6484" s="550">
        <v>51875</v>
      </c>
    </row>
    <row r="6485" spans="1:2">
      <c r="A6485" s="538" t="s">
        <v>6796</v>
      </c>
      <c r="B6485" s="550">
        <v>51876</v>
      </c>
    </row>
    <row r="6486" spans="1:2">
      <c r="A6486" s="538" t="s">
        <v>6797</v>
      </c>
      <c r="B6486" s="550">
        <v>51877</v>
      </c>
    </row>
    <row r="6487" spans="1:2">
      <c r="A6487" s="538" t="s">
        <v>6798</v>
      </c>
      <c r="B6487" s="550">
        <v>51878</v>
      </c>
    </row>
    <row r="6488" spans="1:2">
      <c r="A6488" s="538" t="s">
        <v>6799</v>
      </c>
      <c r="B6488" s="550">
        <v>51879</v>
      </c>
    </row>
    <row r="6489" spans="1:2">
      <c r="A6489" s="538" t="s">
        <v>6800</v>
      </c>
      <c r="B6489" s="550">
        <v>51880</v>
      </c>
    </row>
    <row r="6490" spans="1:2">
      <c r="A6490" s="538" t="s">
        <v>6801</v>
      </c>
      <c r="B6490" s="550">
        <v>51881</v>
      </c>
    </row>
    <row r="6491" spans="1:2">
      <c r="A6491" s="538" t="s">
        <v>6802</v>
      </c>
      <c r="B6491" s="550">
        <v>51882</v>
      </c>
    </row>
    <row r="6492" spans="1:2">
      <c r="A6492" s="538" t="s">
        <v>6803</v>
      </c>
      <c r="B6492" s="550">
        <v>51883</v>
      </c>
    </row>
    <row r="6493" spans="1:2">
      <c r="A6493" s="538" t="s">
        <v>6804</v>
      </c>
      <c r="B6493" s="550">
        <v>51884</v>
      </c>
    </row>
    <row r="6494" spans="1:2">
      <c r="A6494" s="538" t="s">
        <v>6805</v>
      </c>
      <c r="B6494" s="550">
        <v>51885</v>
      </c>
    </row>
    <row r="6495" spans="1:2">
      <c r="A6495" s="538" t="s">
        <v>6806</v>
      </c>
      <c r="B6495" s="550">
        <v>51886</v>
      </c>
    </row>
    <row r="6496" spans="1:2">
      <c r="A6496" s="538" t="s">
        <v>6807</v>
      </c>
      <c r="B6496" s="550">
        <v>51887</v>
      </c>
    </row>
    <row r="6497" spans="1:2">
      <c r="A6497" s="538" t="s">
        <v>6808</v>
      </c>
      <c r="B6497" s="550">
        <v>51888</v>
      </c>
    </row>
    <row r="6498" spans="1:2">
      <c r="A6498" s="538" t="s">
        <v>6809</v>
      </c>
      <c r="B6498" s="550">
        <v>51889</v>
      </c>
    </row>
    <row r="6499" spans="1:2">
      <c r="A6499" s="538" t="s">
        <v>6810</v>
      </c>
      <c r="B6499" s="550">
        <v>51890</v>
      </c>
    </row>
    <row r="6500" spans="1:2">
      <c r="A6500" s="538" t="s">
        <v>6811</v>
      </c>
      <c r="B6500" s="550">
        <v>51891</v>
      </c>
    </row>
    <row r="6501" spans="1:2">
      <c r="A6501" s="538" t="s">
        <v>6812</v>
      </c>
      <c r="B6501" s="550">
        <v>51892</v>
      </c>
    </row>
    <row r="6502" spans="1:2">
      <c r="A6502" s="538" t="s">
        <v>6813</v>
      </c>
      <c r="B6502" s="550">
        <v>51893</v>
      </c>
    </row>
    <row r="6503" spans="1:2">
      <c r="A6503" s="538" t="s">
        <v>6814</v>
      </c>
      <c r="B6503" s="550">
        <v>51894</v>
      </c>
    </row>
    <row r="6504" spans="1:2">
      <c r="A6504" s="538" t="s">
        <v>6815</v>
      </c>
      <c r="B6504" s="550">
        <v>51895</v>
      </c>
    </row>
    <row r="6505" spans="1:2">
      <c r="A6505" s="538" t="s">
        <v>6816</v>
      </c>
      <c r="B6505" s="550">
        <v>51896</v>
      </c>
    </row>
    <row r="6506" spans="1:2">
      <c r="A6506" s="538" t="s">
        <v>6817</v>
      </c>
      <c r="B6506" s="550">
        <v>51897</v>
      </c>
    </row>
    <row r="6507" spans="1:2">
      <c r="A6507" s="538" t="s">
        <v>6818</v>
      </c>
      <c r="B6507" s="550">
        <v>51898</v>
      </c>
    </row>
    <row r="6508" spans="1:2">
      <c r="A6508" s="538" t="s">
        <v>6819</v>
      </c>
      <c r="B6508" s="550">
        <v>51899</v>
      </c>
    </row>
    <row r="6509" spans="1:2">
      <c r="A6509" s="538" t="s">
        <v>6820</v>
      </c>
      <c r="B6509" s="550">
        <v>51900</v>
      </c>
    </row>
    <row r="6510" spans="1:2">
      <c r="A6510" s="538" t="s">
        <v>6821</v>
      </c>
      <c r="B6510" s="550">
        <v>51901</v>
      </c>
    </row>
    <row r="6511" spans="1:2">
      <c r="A6511" s="538" t="s">
        <v>6822</v>
      </c>
      <c r="B6511" s="550">
        <v>51902</v>
      </c>
    </row>
    <row r="6512" spans="1:2">
      <c r="A6512" s="538" t="s">
        <v>6823</v>
      </c>
      <c r="B6512" s="550">
        <v>51903</v>
      </c>
    </row>
    <row r="6513" spans="1:2">
      <c r="A6513" s="538" t="s">
        <v>6824</v>
      </c>
      <c r="B6513" s="550">
        <v>51904</v>
      </c>
    </row>
    <row r="6514" spans="1:2">
      <c r="A6514" s="538" t="s">
        <v>6825</v>
      </c>
      <c r="B6514" s="550">
        <v>51905</v>
      </c>
    </row>
    <row r="6515" spans="1:2">
      <c r="A6515" s="538" t="s">
        <v>6826</v>
      </c>
      <c r="B6515" s="550">
        <v>51906</v>
      </c>
    </row>
    <row r="6516" spans="1:2">
      <c r="A6516" s="538" t="s">
        <v>6827</v>
      </c>
      <c r="B6516" s="550">
        <v>51907</v>
      </c>
    </row>
    <row r="6517" spans="1:2">
      <c r="A6517" s="538" t="s">
        <v>6828</v>
      </c>
      <c r="B6517" s="550">
        <v>51908</v>
      </c>
    </row>
    <row r="6518" spans="1:2">
      <c r="A6518" s="538" t="s">
        <v>6829</v>
      </c>
      <c r="B6518" s="550">
        <v>51909</v>
      </c>
    </row>
    <row r="6519" spans="1:2">
      <c r="A6519" s="538" t="s">
        <v>6830</v>
      </c>
      <c r="B6519" s="550">
        <v>51910</v>
      </c>
    </row>
    <row r="6520" spans="1:2">
      <c r="A6520" s="538" t="s">
        <v>6831</v>
      </c>
      <c r="B6520" s="550">
        <v>51911</v>
      </c>
    </row>
    <row r="6521" spans="1:2">
      <c r="A6521" s="538" t="s">
        <v>6832</v>
      </c>
      <c r="B6521" s="550">
        <v>51912</v>
      </c>
    </row>
    <row r="6522" spans="1:2">
      <c r="A6522" s="538" t="s">
        <v>6833</v>
      </c>
      <c r="B6522" s="550">
        <v>51913</v>
      </c>
    </row>
    <row r="6523" spans="1:2">
      <c r="A6523" s="538" t="s">
        <v>6834</v>
      </c>
      <c r="B6523" s="550">
        <v>51914</v>
      </c>
    </row>
    <row r="6524" spans="1:2">
      <c r="A6524" s="538" t="s">
        <v>6835</v>
      </c>
      <c r="B6524" s="550">
        <v>51915</v>
      </c>
    </row>
    <row r="6525" spans="1:2">
      <c r="A6525" s="538" t="s">
        <v>6836</v>
      </c>
      <c r="B6525" s="550">
        <v>51916</v>
      </c>
    </row>
    <row r="6526" spans="1:2">
      <c r="A6526" s="538" t="s">
        <v>6837</v>
      </c>
      <c r="B6526" s="550">
        <v>51917</v>
      </c>
    </row>
    <row r="6527" spans="1:2">
      <c r="A6527" s="538" t="s">
        <v>6838</v>
      </c>
      <c r="B6527" s="550">
        <v>51918</v>
      </c>
    </row>
    <row r="6528" spans="1:2">
      <c r="A6528" s="538" t="s">
        <v>6839</v>
      </c>
      <c r="B6528" s="550">
        <v>51919</v>
      </c>
    </row>
    <row r="6529" spans="1:2">
      <c r="A6529" s="538" t="s">
        <v>6840</v>
      </c>
      <c r="B6529" s="550">
        <v>51920</v>
      </c>
    </row>
    <row r="6530" spans="1:2">
      <c r="A6530" s="538" t="s">
        <v>6841</v>
      </c>
      <c r="B6530" s="550">
        <v>51921</v>
      </c>
    </row>
    <row r="6531" spans="1:2">
      <c r="A6531" s="538" t="s">
        <v>6842</v>
      </c>
      <c r="B6531" s="550">
        <v>51922</v>
      </c>
    </row>
    <row r="6532" spans="1:2">
      <c r="A6532" s="538" t="s">
        <v>6843</v>
      </c>
      <c r="B6532" s="550">
        <v>51923</v>
      </c>
    </row>
    <row r="6533" spans="1:2">
      <c r="A6533" s="538" t="s">
        <v>6844</v>
      </c>
      <c r="B6533" s="550">
        <v>51924</v>
      </c>
    </row>
    <row r="6534" spans="1:2">
      <c r="A6534" s="538" t="s">
        <v>6845</v>
      </c>
      <c r="B6534" s="550">
        <v>51925</v>
      </c>
    </row>
    <row r="6535" spans="1:2">
      <c r="A6535" s="538" t="s">
        <v>6846</v>
      </c>
      <c r="B6535" s="550">
        <v>51926</v>
      </c>
    </row>
    <row r="6536" spans="1:2">
      <c r="A6536" s="538" t="s">
        <v>6847</v>
      </c>
      <c r="B6536" s="550">
        <v>51927</v>
      </c>
    </row>
    <row r="6537" spans="1:2">
      <c r="A6537" s="538" t="s">
        <v>6848</v>
      </c>
      <c r="B6537" s="550">
        <v>51928</v>
      </c>
    </row>
    <row r="6538" spans="1:2">
      <c r="A6538" s="538" t="s">
        <v>6849</v>
      </c>
      <c r="B6538" s="550">
        <v>51929</v>
      </c>
    </row>
    <row r="6539" spans="1:2">
      <c r="A6539" s="538" t="s">
        <v>6850</v>
      </c>
      <c r="B6539" s="550">
        <v>51930</v>
      </c>
    </row>
    <row r="6540" spans="1:2">
      <c r="A6540" s="538" t="s">
        <v>6851</v>
      </c>
      <c r="B6540" s="550">
        <v>51931</v>
      </c>
    </row>
    <row r="6541" spans="1:2">
      <c r="A6541" s="538" t="s">
        <v>6852</v>
      </c>
      <c r="B6541" s="550">
        <v>51932</v>
      </c>
    </row>
    <row r="6542" spans="1:2">
      <c r="A6542" s="538" t="s">
        <v>6853</v>
      </c>
      <c r="B6542" s="550">
        <v>51933</v>
      </c>
    </row>
    <row r="6543" spans="1:2">
      <c r="A6543" s="538" t="s">
        <v>6854</v>
      </c>
      <c r="B6543" s="550">
        <v>51934</v>
      </c>
    </row>
    <row r="6544" spans="1:2">
      <c r="A6544" s="538" t="s">
        <v>6855</v>
      </c>
      <c r="B6544" s="550">
        <v>51935</v>
      </c>
    </row>
    <row r="6545" spans="1:2">
      <c r="A6545" s="538" t="s">
        <v>6856</v>
      </c>
      <c r="B6545" s="550">
        <v>51936</v>
      </c>
    </row>
    <row r="6546" spans="1:2">
      <c r="A6546" s="538" t="s">
        <v>6857</v>
      </c>
      <c r="B6546" s="550">
        <v>51937</v>
      </c>
    </row>
    <row r="6547" spans="1:2">
      <c r="A6547" s="538" t="s">
        <v>6858</v>
      </c>
      <c r="B6547" s="550">
        <v>51938</v>
      </c>
    </row>
    <row r="6548" spans="1:2">
      <c r="A6548" s="538" t="s">
        <v>6859</v>
      </c>
      <c r="B6548" s="550">
        <v>51939</v>
      </c>
    </row>
    <row r="6549" spans="1:2">
      <c r="A6549" s="538" t="s">
        <v>6860</v>
      </c>
      <c r="B6549" s="550">
        <v>51940</v>
      </c>
    </row>
    <row r="6550" spans="1:2">
      <c r="A6550" s="538" t="s">
        <v>6861</v>
      </c>
      <c r="B6550" s="550">
        <v>51941</v>
      </c>
    </row>
    <row r="6551" spans="1:2">
      <c r="A6551" s="538" t="s">
        <v>6862</v>
      </c>
      <c r="B6551" s="550">
        <v>51942</v>
      </c>
    </row>
    <row r="6552" spans="1:2">
      <c r="A6552" s="538" t="s">
        <v>6863</v>
      </c>
      <c r="B6552" s="550">
        <v>51943</v>
      </c>
    </row>
    <row r="6553" spans="1:2">
      <c r="A6553" s="538" t="s">
        <v>6864</v>
      </c>
      <c r="B6553" s="550">
        <v>51944</v>
      </c>
    </row>
    <row r="6554" spans="1:2">
      <c r="A6554" s="538" t="s">
        <v>6865</v>
      </c>
      <c r="B6554" s="550">
        <v>51945</v>
      </c>
    </row>
    <row r="6555" spans="1:2">
      <c r="A6555" s="538" t="s">
        <v>6866</v>
      </c>
      <c r="B6555" s="550">
        <v>51946</v>
      </c>
    </row>
    <row r="6556" spans="1:2">
      <c r="A6556" s="538" t="s">
        <v>6867</v>
      </c>
      <c r="B6556" s="550">
        <v>51947</v>
      </c>
    </row>
    <row r="6557" spans="1:2">
      <c r="A6557" s="538" t="s">
        <v>6868</v>
      </c>
      <c r="B6557" s="550">
        <v>51948</v>
      </c>
    </row>
    <row r="6558" spans="1:2">
      <c r="A6558" s="538" t="s">
        <v>6869</v>
      </c>
      <c r="B6558" s="550">
        <v>51949</v>
      </c>
    </row>
    <row r="6559" spans="1:2">
      <c r="A6559" s="538" t="s">
        <v>6870</v>
      </c>
      <c r="B6559" s="550">
        <v>51950</v>
      </c>
    </row>
    <row r="6560" spans="1:2">
      <c r="A6560" s="538" t="s">
        <v>6871</v>
      </c>
      <c r="B6560" s="550">
        <v>51951</v>
      </c>
    </row>
    <row r="6561" spans="1:2">
      <c r="A6561" s="538" t="s">
        <v>6872</v>
      </c>
      <c r="B6561" s="550">
        <v>51952</v>
      </c>
    </row>
    <row r="6562" spans="1:2">
      <c r="A6562" s="538" t="s">
        <v>6873</v>
      </c>
      <c r="B6562" s="550">
        <v>51953</v>
      </c>
    </row>
    <row r="6563" spans="1:2">
      <c r="A6563" s="538" t="s">
        <v>6874</v>
      </c>
      <c r="B6563" s="550">
        <v>51954</v>
      </c>
    </row>
    <row r="6564" spans="1:2">
      <c r="A6564" s="538" t="s">
        <v>6875</v>
      </c>
      <c r="B6564" s="550">
        <v>51955</v>
      </c>
    </row>
    <row r="6565" spans="1:2">
      <c r="A6565" s="538" t="s">
        <v>6876</v>
      </c>
      <c r="B6565" s="550">
        <v>51956</v>
      </c>
    </row>
    <row r="6566" spans="1:2">
      <c r="A6566" s="538" t="s">
        <v>6877</v>
      </c>
      <c r="B6566" s="550">
        <v>51957</v>
      </c>
    </row>
    <row r="6567" spans="1:2">
      <c r="A6567" s="538" t="s">
        <v>6878</v>
      </c>
      <c r="B6567" s="550">
        <v>51958</v>
      </c>
    </row>
    <row r="6568" spans="1:2">
      <c r="A6568" s="538" t="s">
        <v>6879</v>
      </c>
      <c r="B6568" s="550">
        <v>51959</v>
      </c>
    </row>
    <row r="6569" spans="1:2">
      <c r="A6569" s="538" t="s">
        <v>6880</v>
      </c>
      <c r="B6569" s="550">
        <v>51960</v>
      </c>
    </row>
    <row r="6570" spans="1:2">
      <c r="A6570" s="538" t="s">
        <v>6881</v>
      </c>
      <c r="B6570" s="550">
        <v>51961</v>
      </c>
    </row>
    <row r="6571" spans="1:2">
      <c r="A6571" s="538" t="s">
        <v>6882</v>
      </c>
      <c r="B6571" s="550">
        <v>51962</v>
      </c>
    </row>
    <row r="6572" spans="1:2">
      <c r="A6572" s="538" t="s">
        <v>6883</v>
      </c>
      <c r="B6572" s="550">
        <v>51963</v>
      </c>
    </row>
    <row r="6573" spans="1:2">
      <c r="A6573" s="538" t="s">
        <v>6884</v>
      </c>
      <c r="B6573" s="550">
        <v>51964</v>
      </c>
    </row>
    <row r="6574" spans="1:2">
      <c r="A6574" s="538" t="s">
        <v>6885</v>
      </c>
      <c r="B6574" s="550">
        <v>51965</v>
      </c>
    </row>
    <row r="6575" spans="1:2">
      <c r="A6575" s="538" t="s">
        <v>6886</v>
      </c>
      <c r="B6575" s="550">
        <v>51966</v>
      </c>
    </row>
    <row r="6576" spans="1:2">
      <c r="A6576" s="538" t="s">
        <v>6887</v>
      </c>
      <c r="B6576" s="550">
        <v>51967</v>
      </c>
    </row>
    <row r="6577" spans="1:2">
      <c r="A6577" s="538" t="s">
        <v>6888</v>
      </c>
      <c r="B6577" s="550">
        <v>51968</v>
      </c>
    </row>
    <row r="6578" spans="1:2">
      <c r="A6578" s="538" t="s">
        <v>6889</v>
      </c>
      <c r="B6578" s="550">
        <v>51969</v>
      </c>
    </row>
    <row r="6579" spans="1:2">
      <c r="A6579" s="538" t="s">
        <v>6890</v>
      </c>
      <c r="B6579" s="550">
        <v>51970</v>
      </c>
    </row>
    <row r="6580" spans="1:2">
      <c r="A6580" s="538" t="s">
        <v>6891</v>
      </c>
      <c r="B6580" s="550">
        <v>51971</v>
      </c>
    </row>
    <row r="6581" spans="1:2">
      <c r="A6581" s="538" t="s">
        <v>6892</v>
      </c>
      <c r="B6581" s="550">
        <v>51972</v>
      </c>
    </row>
    <row r="6582" spans="1:2">
      <c r="A6582" s="538" t="s">
        <v>6893</v>
      </c>
      <c r="B6582" s="550">
        <v>51973</v>
      </c>
    </row>
    <row r="6583" spans="1:2">
      <c r="A6583" s="538" t="s">
        <v>6894</v>
      </c>
      <c r="B6583" s="550">
        <v>51974</v>
      </c>
    </row>
    <row r="6584" spans="1:2">
      <c r="A6584" s="538" t="s">
        <v>6895</v>
      </c>
      <c r="B6584" s="550">
        <v>51975</v>
      </c>
    </row>
    <row r="6585" spans="1:2">
      <c r="A6585" s="538" t="s">
        <v>6896</v>
      </c>
      <c r="B6585" s="550">
        <v>51976</v>
      </c>
    </row>
    <row r="6586" spans="1:2">
      <c r="A6586" s="538" t="s">
        <v>6897</v>
      </c>
      <c r="B6586" s="550">
        <v>51977</v>
      </c>
    </row>
    <row r="6587" spans="1:2">
      <c r="A6587" s="538" t="s">
        <v>6898</v>
      </c>
      <c r="B6587" s="550">
        <v>51978</v>
      </c>
    </row>
    <row r="6588" spans="1:2">
      <c r="A6588" s="538" t="s">
        <v>6899</v>
      </c>
      <c r="B6588" s="550">
        <v>51979</v>
      </c>
    </row>
    <row r="6589" spans="1:2">
      <c r="A6589" s="538" t="s">
        <v>6900</v>
      </c>
      <c r="B6589" s="550">
        <v>51980</v>
      </c>
    </row>
    <row r="6590" spans="1:2">
      <c r="A6590" s="538" t="s">
        <v>6901</v>
      </c>
      <c r="B6590" s="550">
        <v>51981</v>
      </c>
    </row>
    <row r="6591" spans="1:2">
      <c r="A6591" s="538" t="s">
        <v>6902</v>
      </c>
      <c r="B6591" s="550">
        <v>51982</v>
      </c>
    </row>
    <row r="6592" spans="1:2">
      <c r="A6592" s="538" t="s">
        <v>6903</v>
      </c>
      <c r="B6592" s="550">
        <v>51983</v>
      </c>
    </row>
    <row r="6593" spans="1:2">
      <c r="A6593" s="538" t="s">
        <v>6904</v>
      </c>
      <c r="B6593" s="550">
        <v>51984</v>
      </c>
    </row>
    <row r="6594" spans="1:2">
      <c r="A6594" s="538" t="s">
        <v>6905</v>
      </c>
      <c r="B6594" s="550">
        <v>51985</v>
      </c>
    </row>
    <row r="6595" spans="1:2">
      <c r="A6595" s="538" t="s">
        <v>6906</v>
      </c>
      <c r="B6595" s="550">
        <v>51986</v>
      </c>
    </row>
    <row r="6596" spans="1:2">
      <c r="A6596" s="538" t="s">
        <v>6907</v>
      </c>
      <c r="B6596" s="550">
        <v>51987</v>
      </c>
    </row>
    <row r="6597" spans="1:2">
      <c r="A6597" s="538" t="s">
        <v>6908</v>
      </c>
      <c r="B6597" s="550">
        <v>51988</v>
      </c>
    </row>
    <row r="6598" spans="1:2">
      <c r="A6598" s="538" t="s">
        <v>6909</v>
      </c>
      <c r="B6598" s="550">
        <v>51989</v>
      </c>
    </row>
    <row r="6599" spans="1:2">
      <c r="A6599" s="538" t="s">
        <v>6910</v>
      </c>
      <c r="B6599" s="550">
        <v>51990</v>
      </c>
    </row>
    <row r="6600" spans="1:2">
      <c r="A6600" s="538" t="s">
        <v>6911</v>
      </c>
      <c r="B6600" s="550">
        <v>51991</v>
      </c>
    </row>
    <row r="6601" spans="1:2">
      <c r="A6601" s="538" t="s">
        <v>6912</v>
      </c>
      <c r="B6601" s="550">
        <v>51992</v>
      </c>
    </row>
    <row r="6602" spans="1:2">
      <c r="A6602" s="538" t="s">
        <v>6913</v>
      </c>
      <c r="B6602" s="550">
        <v>51993</v>
      </c>
    </row>
    <row r="6603" spans="1:2">
      <c r="A6603" s="538" t="s">
        <v>6914</v>
      </c>
      <c r="B6603" s="550">
        <v>51994</v>
      </c>
    </row>
    <row r="6604" spans="1:2">
      <c r="A6604" s="538" t="s">
        <v>6915</v>
      </c>
      <c r="B6604" s="550">
        <v>51995</v>
      </c>
    </row>
    <row r="6605" spans="1:2">
      <c r="A6605" s="538" t="s">
        <v>6916</v>
      </c>
      <c r="B6605" s="550">
        <v>51996</v>
      </c>
    </row>
    <row r="6606" spans="1:2">
      <c r="A6606" s="538" t="s">
        <v>6917</v>
      </c>
      <c r="B6606" s="550">
        <v>51997</v>
      </c>
    </row>
    <row r="6607" spans="1:2">
      <c r="A6607" s="538" t="s">
        <v>6918</v>
      </c>
      <c r="B6607" s="550">
        <v>51998</v>
      </c>
    </row>
    <row r="6608" spans="1:2">
      <c r="A6608" s="538" t="s">
        <v>6919</v>
      </c>
      <c r="B6608" s="550">
        <v>51999</v>
      </c>
    </row>
    <row r="6609" spans="1:2">
      <c r="A6609" s="538" t="s">
        <v>6920</v>
      </c>
      <c r="B6609" s="550">
        <v>52000</v>
      </c>
    </row>
    <row r="6610" spans="1:2">
      <c r="A6610" s="538" t="s">
        <v>6921</v>
      </c>
      <c r="B6610" s="550">
        <v>52001</v>
      </c>
    </row>
    <row r="6611" spans="1:2">
      <c r="A6611" s="538" t="s">
        <v>6922</v>
      </c>
      <c r="B6611" s="550">
        <v>52002</v>
      </c>
    </row>
    <row r="6612" spans="1:2">
      <c r="A6612" s="538" t="s">
        <v>6923</v>
      </c>
      <c r="B6612" s="550">
        <v>52003</v>
      </c>
    </row>
    <row r="6613" spans="1:2">
      <c r="A6613" s="538" t="s">
        <v>6924</v>
      </c>
      <c r="B6613" s="550">
        <v>52004</v>
      </c>
    </row>
    <row r="6614" spans="1:2">
      <c r="A6614" s="538" t="s">
        <v>6925</v>
      </c>
      <c r="B6614" s="550">
        <v>52005</v>
      </c>
    </row>
    <row r="6615" spans="1:2">
      <c r="A6615" s="538" t="s">
        <v>6926</v>
      </c>
      <c r="B6615" s="550">
        <v>52006</v>
      </c>
    </row>
    <row r="6616" spans="1:2">
      <c r="A6616" s="538" t="s">
        <v>6927</v>
      </c>
      <c r="B6616" s="550">
        <v>52007</v>
      </c>
    </row>
    <row r="6617" spans="1:2">
      <c r="A6617" s="538" t="s">
        <v>6928</v>
      </c>
      <c r="B6617" s="550">
        <v>52008</v>
      </c>
    </row>
    <row r="6618" spans="1:2">
      <c r="A6618" s="538" t="s">
        <v>6929</v>
      </c>
      <c r="B6618" s="550">
        <v>52009</v>
      </c>
    </row>
    <row r="6619" spans="1:2">
      <c r="A6619" s="538" t="s">
        <v>6930</v>
      </c>
      <c r="B6619" s="550">
        <v>52010</v>
      </c>
    </row>
    <row r="6620" spans="1:2">
      <c r="A6620" s="538" t="s">
        <v>6931</v>
      </c>
      <c r="B6620" s="550">
        <v>52011</v>
      </c>
    </row>
    <row r="6621" spans="1:2">
      <c r="A6621" s="538" t="s">
        <v>6932</v>
      </c>
      <c r="B6621" s="550">
        <v>52012</v>
      </c>
    </row>
    <row r="6622" spans="1:2">
      <c r="A6622" s="538" t="s">
        <v>6933</v>
      </c>
      <c r="B6622" s="550">
        <v>52013</v>
      </c>
    </row>
    <row r="6623" spans="1:2">
      <c r="A6623" s="538" t="s">
        <v>6934</v>
      </c>
      <c r="B6623" s="550">
        <v>52014</v>
      </c>
    </row>
    <row r="6624" spans="1:2">
      <c r="A6624" s="538" t="s">
        <v>6935</v>
      </c>
      <c r="B6624" s="550">
        <v>52015</v>
      </c>
    </row>
    <row r="6625" spans="1:2">
      <c r="A6625" s="538" t="s">
        <v>6936</v>
      </c>
      <c r="B6625" s="550">
        <v>52016</v>
      </c>
    </row>
    <row r="6626" spans="1:2">
      <c r="A6626" s="538" t="s">
        <v>6937</v>
      </c>
      <c r="B6626" s="550">
        <v>52017</v>
      </c>
    </row>
    <row r="6627" spans="1:2">
      <c r="A6627" s="538" t="s">
        <v>6938</v>
      </c>
      <c r="B6627" s="550">
        <v>52018</v>
      </c>
    </row>
    <row r="6628" spans="1:2">
      <c r="A6628" s="538" t="s">
        <v>6939</v>
      </c>
      <c r="B6628" s="550">
        <v>52019</v>
      </c>
    </row>
    <row r="6629" spans="1:2">
      <c r="A6629" s="538" t="s">
        <v>6940</v>
      </c>
      <c r="B6629" s="550">
        <v>52020</v>
      </c>
    </row>
    <row r="6630" spans="1:2">
      <c r="A6630" s="538" t="s">
        <v>6941</v>
      </c>
      <c r="B6630" s="550">
        <v>52021</v>
      </c>
    </row>
    <row r="6631" spans="1:2">
      <c r="A6631" s="538" t="s">
        <v>6942</v>
      </c>
      <c r="B6631" s="550">
        <v>52022</v>
      </c>
    </row>
    <row r="6632" spans="1:2">
      <c r="A6632" s="538" t="s">
        <v>6943</v>
      </c>
      <c r="B6632" s="550">
        <v>52023</v>
      </c>
    </row>
    <row r="6633" spans="1:2">
      <c r="A6633" s="538" t="s">
        <v>6944</v>
      </c>
      <c r="B6633" s="550">
        <v>52024</v>
      </c>
    </row>
    <row r="6634" spans="1:2">
      <c r="A6634" s="538" t="s">
        <v>6945</v>
      </c>
      <c r="B6634" s="550">
        <v>52025</v>
      </c>
    </row>
    <row r="6635" spans="1:2">
      <c r="A6635" s="538" t="s">
        <v>6946</v>
      </c>
      <c r="B6635" s="550">
        <v>52026</v>
      </c>
    </row>
    <row r="6636" spans="1:2">
      <c r="A6636" s="538" t="s">
        <v>6947</v>
      </c>
      <c r="B6636" s="550">
        <v>52027</v>
      </c>
    </row>
    <row r="6637" spans="1:2">
      <c r="A6637" s="538" t="s">
        <v>6948</v>
      </c>
      <c r="B6637" s="550">
        <v>52028</v>
      </c>
    </row>
    <row r="6638" spans="1:2">
      <c r="A6638" s="538" t="s">
        <v>6949</v>
      </c>
      <c r="B6638" s="550">
        <v>52029</v>
      </c>
    </row>
    <row r="6639" spans="1:2">
      <c r="A6639" s="538" t="s">
        <v>6950</v>
      </c>
      <c r="B6639" s="550">
        <v>52030</v>
      </c>
    </row>
    <row r="6640" spans="1:2">
      <c r="A6640" s="538" t="s">
        <v>6951</v>
      </c>
      <c r="B6640" s="550">
        <v>52031</v>
      </c>
    </row>
    <row r="6641" spans="1:2">
      <c r="A6641" s="538" t="s">
        <v>6952</v>
      </c>
      <c r="B6641" s="550">
        <v>52032</v>
      </c>
    </row>
    <row r="6642" spans="1:2">
      <c r="A6642" s="538" t="s">
        <v>6953</v>
      </c>
      <c r="B6642" s="550">
        <v>52033</v>
      </c>
    </row>
    <row r="6643" spans="1:2">
      <c r="A6643" s="538" t="s">
        <v>6954</v>
      </c>
      <c r="B6643" s="550">
        <v>52034</v>
      </c>
    </row>
    <row r="6644" spans="1:2">
      <c r="A6644" s="538" t="s">
        <v>6955</v>
      </c>
      <c r="B6644" s="550">
        <v>52035</v>
      </c>
    </row>
    <row r="6645" spans="1:2">
      <c r="A6645" s="538" t="s">
        <v>6956</v>
      </c>
      <c r="B6645" s="550">
        <v>52036</v>
      </c>
    </row>
    <row r="6646" spans="1:2">
      <c r="A6646" s="538" t="s">
        <v>6957</v>
      </c>
      <c r="B6646" s="550">
        <v>52037</v>
      </c>
    </row>
    <row r="6647" spans="1:2">
      <c r="A6647" s="538" t="s">
        <v>6958</v>
      </c>
      <c r="B6647" s="550">
        <v>52038</v>
      </c>
    </row>
    <row r="6648" spans="1:2">
      <c r="A6648" s="538" t="s">
        <v>6959</v>
      </c>
      <c r="B6648" s="550">
        <v>52039</v>
      </c>
    </row>
    <row r="6649" spans="1:2">
      <c r="A6649" s="538" t="s">
        <v>6960</v>
      </c>
      <c r="B6649" s="550">
        <v>52040</v>
      </c>
    </row>
    <row r="6650" spans="1:2">
      <c r="A6650" s="538" t="s">
        <v>6961</v>
      </c>
      <c r="B6650" s="550">
        <v>52041</v>
      </c>
    </row>
    <row r="6651" spans="1:2">
      <c r="A6651" s="538" t="s">
        <v>6962</v>
      </c>
      <c r="B6651" s="550">
        <v>52042</v>
      </c>
    </row>
    <row r="6652" spans="1:2">
      <c r="A6652" s="538" t="s">
        <v>6963</v>
      </c>
      <c r="B6652" s="550">
        <v>52043</v>
      </c>
    </row>
    <row r="6653" spans="1:2">
      <c r="A6653" s="538" t="s">
        <v>6964</v>
      </c>
      <c r="B6653" s="550">
        <v>52044</v>
      </c>
    </row>
    <row r="6654" spans="1:2">
      <c r="A6654" s="538" t="s">
        <v>6965</v>
      </c>
      <c r="B6654" s="550">
        <v>52045</v>
      </c>
    </row>
    <row r="6655" spans="1:2">
      <c r="A6655" s="538" t="s">
        <v>6966</v>
      </c>
      <c r="B6655" s="550">
        <v>52046</v>
      </c>
    </row>
    <row r="6656" spans="1:2">
      <c r="A6656" s="538" t="s">
        <v>6967</v>
      </c>
      <c r="B6656" s="550">
        <v>52047</v>
      </c>
    </row>
    <row r="6657" spans="1:2">
      <c r="A6657" s="538" t="s">
        <v>6968</v>
      </c>
      <c r="B6657" s="550">
        <v>52048</v>
      </c>
    </row>
    <row r="6658" spans="1:2">
      <c r="A6658" s="538" t="s">
        <v>6969</v>
      </c>
      <c r="B6658" s="550">
        <v>52049</v>
      </c>
    </row>
    <row r="6659" spans="1:2">
      <c r="A6659" s="538" t="s">
        <v>6970</v>
      </c>
      <c r="B6659" s="550">
        <v>52050</v>
      </c>
    </row>
    <row r="6660" spans="1:2">
      <c r="A6660" s="538" t="s">
        <v>6971</v>
      </c>
      <c r="B6660" s="550">
        <v>52051</v>
      </c>
    </row>
    <row r="6661" spans="1:2">
      <c r="A6661" s="538" t="s">
        <v>6972</v>
      </c>
      <c r="B6661" s="550">
        <v>52052</v>
      </c>
    </row>
    <row r="6662" spans="1:2">
      <c r="A6662" s="538" t="s">
        <v>6973</v>
      </c>
      <c r="B6662" s="550">
        <v>52053</v>
      </c>
    </row>
    <row r="6663" spans="1:2">
      <c r="A6663" s="538" t="s">
        <v>6974</v>
      </c>
      <c r="B6663" s="550">
        <v>52054</v>
      </c>
    </row>
    <row r="6664" spans="1:2">
      <c r="A6664" s="538" t="s">
        <v>6975</v>
      </c>
      <c r="B6664" s="550">
        <v>52055</v>
      </c>
    </row>
    <row r="6665" spans="1:2">
      <c r="A6665" s="538" t="s">
        <v>6976</v>
      </c>
      <c r="B6665" s="550">
        <v>52056</v>
      </c>
    </row>
    <row r="6666" spans="1:2">
      <c r="A6666" s="538" t="s">
        <v>6977</v>
      </c>
      <c r="B6666" s="550">
        <v>52057</v>
      </c>
    </row>
    <row r="6667" spans="1:2">
      <c r="A6667" s="538" t="s">
        <v>6978</v>
      </c>
      <c r="B6667" s="550">
        <v>52058</v>
      </c>
    </row>
    <row r="6668" spans="1:2">
      <c r="A6668" s="538" t="s">
        <v>6979</v>
      </c>
      <c r="B6668" s="550">
        <v>52059</v>
      </c>
    </row>
    <row r="6669" spans="1:2">
      <c r="A6669" s="538" t="s">
        <v>6980</v>
      </c>
      <c r="B6669" s="550">
        <v>52060</v>
      </c>
    </row>
    <row r="6670" spans="1:2">
      <c r="A6670" s="538" t="s">
        <v>6981</v>
      </c>
      <c r="B6670" s="550">
        <v>52061</v>
      </c>
    </row>
    <row r="6671" spans="1:2">
      <c r="A6671" s="538" t="s">
        <v>6982</v>
      </c>
      <c r="B6671" s="550">
        <v>52062</v>
      </c>
    </row>
    <row r="6672" spans="1:2">
      <c r="A6672" s="538" t="s">
        <v>6983</v>
      </c>
      <c r="B6672" s="550">
        <v>52063</v>
      </c>
    </row>
    <row r="6673" spans="1:2">
      <c r="A6673" s="538" t="s">
        <v>6984</v>
      </c>
      <c r="B6673" s="550">
        <v>52064</v>
      </c>
    </row>
    <row r="6674" spans="1:2">
      <c r="A6674" s="538" t="s">
        <v>6985</v>
      </c>
      <c r="B6674" s="550">
        <v>52065</v>
      </c>
    </row>
    <row r="6675" spans="1:2">
      <c r="A6675" s="538" t="s">
        <v>6986</v>
      </c>
      <c r="B6675" s="550">
        <v>52066</v>
      </c>
    </row>
    <row r="6676" spans="1:2">
      <c r="A6676" s="538" t="s">
        <v>6987</v>
      </c>
      <c r="B6676" s="550">
        <v>52067</v>
      </c>
    </row>
    <row r="6677" spans="1:2">
      <c r="A6677" s="538" t="s">
        <v>6988</v>
      </c>
      <c r="B6677" s="550">
        <v>52068</v>
      </c>
    </row>
    <row r="6678" spans="1:2">
      <c r="A6678" s="538" t="s">
        <v>6989</v>
      </c>
      <c r="B6678" s="550">
        <v>52069</v>
      </c>
    </row>
    <row r="6679" spans="1:2">
      <c r="A6679" s="538" t="s">
        <v>6990</v>
      </c>
      <c r="B6679" s="550">
        <v>52070</v>
      </c>
    </row>
    <row r="6680" spans="1:2">
      <c r="A6680" s="538" t="s">
        <v>6991</v>
      </c>
      <c r="B6680" s="550">
        <v>52071</v>
      </c>
    </row>
    <row r="6681" spans="1:2">
      <c r="A6681" s="538" t="s">
        <v>6992</v>
      </c>
      <c r="B6681" s="550">
        <v>52072</v>
      </c>
    </row>
    <row r="6682" spans="1:2">
      <c r="A6682" s="538" t="s">
        <v>6993</v>
      </c>
      <c r="B6682" s="550">
        <v>52073</v>
      </c>
    </row>
    <row r="6683" spans="1:2">
      <c r="A6683" s="538" t="s">
        <v>6994</v>
      </c>
      <c r="B6683" s="550">
        <v>52074</v>
      </c>
    </row>
    <row r="6684" spans="1:2">
      <c r="A6684" s="538" t="s">
        <v>6995</v>
      </c>
      <c r="B6684" s="550">
        <v>52075</v>
      </c>
    </row>
    <row r="6685" spans="1:2">
      <c r="A6685" s="538" t="s">
        <v>6996</v>
      </c>
      <c r="B6685" s="550">
        <v>52076</v>
      </c>
    </row>
    <row r="6686" spans="1:2">
      <c r="A6686" s="538" t="s">
        <v>6997</v>
      </c>
      <c r="B6686" s="550">
        <v>52077</v>
      </c>
    </row>
    <row r="6687" spans="1:2">
      <c r="A6687" s="538" t="s">
        <v>6998</v>
      </c>
      <c r="B6687" s="550">
        <v>52078</v>
      </c>
    </row>
    <row r="6688" spans="1:2">
      <c r="A6688" s="538" t="s">
        <v>6999</v>
      </c>
      <c r="B6688" s="550">
        <v>52079</v>
      </c>
    </row>
    <row r="6689" spans="1:2">
      <c r="A6689" s="538" t="s">
        <v>7000</v>
      </c>
      <c r="B6689" s="550">
        <v>52080</v>
      </c>
    </row>
    <row r="6690" spans="1:2">
      <c r="A6690" s="538" t="s">
        <v>7001</v>
      </c>
      <c r="B6690" s="550">
        <v>52081</v>
      </c>
    </row>
    <row r="6691" spans="1:2">
      <c r="A6691" s="538" t="s">
        <v>7002</v>
      </c>
      <c r="B6691" s="550">
        <v>52082</v>
      </c>
    </row>
    <row r="6692" spans="1:2">
      <c r="A6692" s="538" t="s">
        <v>7003</v>
      </c>
      <c r="B6692" s="550">
        <v>52083</v>
      </c>
    </row>
    <row r="6693" spans="1:2">
      <c r="A6693" s="538" t="s">
        <v>7004</v>
      </c>
      <c r="B6693" s="550">
        <v>52084</v>
      </c>
    </row>
    <row r="6694" spans="1:2">
      <c r="A6694" s="538" t="s">
        <v>7005</v>
      </c>
      <c r="B6694" s="550">
        <v>52085</v>
      </c>
    </row>
    <row r="6695" spans="1:2">
      <c r="A6695" s="538" t="s">
        <v>7006</v>
      </c>
      <c r="B6695" s="550">
        <v>52086</v>
      </c>
    </row>
    <row r="6696" spans="1:2">
      <c r="A6696" s="538" t="s">
        <v>7007</v>
      </c>
      <c r="B6696" s="550">
        <v>52087</v>
      </c>
    </row>
    <row r="6697" spans="1:2">
      <c r="A6697" s="538" t="s">
        <v>7008</v>
      </c>
      <c r="B6697" s="550">
        <v>52088</v>
      </c>
    </row>
    <row r="6698" spans="1:2">
      <c r="A6698" s="538" t="s">
        <v>7009</v>
      </c>
      <c r="B6698" s="550">
        <v>52089</v>
      </c>
    </row>
    <row r="6699" spans="1:2">
      <c r="A6699" s="538" t="s">
        <v>7010</v>
      </c>
      <c r="B6699" s="550">
        <v>52090</v>
      </c>
    </row>
    <row r="6700" spans="1:2">
      <c r="A6700" s="538" t="s">
        <v>7011</v>
      </c>
      <c r="B6700" s="550">
        <v>52091</v>
      </c>
    </row>
    <row r="6701" spans="1:2">
      <c r="A6701" s="538" t="s">
        <v>7012</v>
      </c>
      <c r="B6701" s="550">
        <v>52092</v>
      </c>
    </row>
    <row r="6702" spans="1:2">
      <c r="A6702" s="538" t="s">
        <v>7013</v>
      </c>
      <c r="B6702" s="550">
        <v>52093</v>
      </c>
    </row>
    <row r="6703" spans="1:2">
      <c r="A6703" s="538" t="s">
        <v>7014</v>
      </c>
      <c r="B6703" s="550">
        <v>52094</v>
      </c>
    </row>
    <row r="6704" spans="1:2">
      <c r="A6704" s="538" t="s">
        <v>7015</v>
      </c>
      <c r="B6704" s="550">
        <v>52095</v>
      </c>
    </row>
    <row r="6705" spans="1:2">
      <c r="A6705" s="538" t="s">
        <v>7016</v>
      </c>
      <c r="B6705" s="550">
        <v>52096</v>
      </c>
    </row>
    <row r="6706" spans="1:2">
      <c r="A6706" s="538" t="s">
        <v>7017</v>
      </c>
      <c r="B6706" s="550">
        <v>52097</v>
      </c>
    </row>
    <row r="6707" spans="1:2">
      <c r="A6707" s="538" t="s">
        <v>7018</v>
      </c>
      <c r="B6707" s="550">
        <v>52098</v>
      </c>
    </row>
    <row r="6708" spans="1:2">
      <c r="A6708" s="538" t="s">
        <v>7019</v>
      </c>
      <c r="B6708" s="550">
        <v>52099</v>
      </c>
    </row>
    <row r="6709" spans="1:2">
      <c r="A6709" s="538" t="s">
        <v>7020</v>
      </c>
      <c r="B6709" s="550">
        <v>52100</v>
      </c>
    </row>
    <row r="6710" spans="1:2">
      <c r="A6710" s="538" t="s">
        <v>7021</v>
      </c>
      <c r="B6710" s="550">
        <v>52101</v>
      </c>
    </row>
    <row r="6711" spans="1:2">
      <c r="A6711" s="538" t="s">
        <v>7022</v>
      </c>
      <c r="B6711" s="550">
        <v>52102</v>
      </c>
    </row>
    <row r="6712" spans="1:2">
      <c r="A6712" s="538" t="s">
        <v>7023</v>
      </c>
      <c r="B6712" s="550">
        <v>52103</v>
      </c>
    </row>
    <row r="6713" spans="1:2">
      <c r="A6713" s="538" t="s">
        <v>7024</v>
      </c>
      <c r="B6713" s="550">
        <v>52104</v>
      </c>
    </row>
    <row r="6714" spans="1:2">
      <c r="A6714" s="538" t="s">
        <v>7025</v>
      </c>
      <c r="B6714" s="550">
        <v>52105</v>
      </c>
    </row>
    <row r="6715" spans="1:2">
      <c r="A6715" s="538" t="s">
        <v>7026</v>
      </c>
      <c r="B6715" s="550">
        <v>52106</v>
      </c>
    </row>
    <row r="6716" spans="1:2">
      <c r="A6716" s="538" t="s">
        <v>7027</v>
      </c>
      <c r="B6716" s="550">
        <v>52107</v>
      </c>
    </row>
    <row r="6717" spans="1:2">
      <c r="A6717" s="538" t="s">
        <v>7028</v>
      </c>
      <c r="B6717" s="550">
        <v>52108</v>
      </c>
    </row>
    <row r="6718" spans="1:2">
      <c r="A6718" s="538" t="s">
        <v>7029</v>
      </c>
      <c r="B6718" s="550">
        <v>52109</v>
      </c>
    </row>
    <row r="6719" spans="1:2">
      <c r="A6719" s="538" t="s">
        <v>7030</v>
      </c>
      <c r="B6719" s="550">
        <v>52110</v>
      </c>
    </row>
    <row r="6720" spans="1:2">
      <c r="A6720" s="538" t="s">
        <v>7031</v>
      </c>
      <c r="B6720" s="550">
        <v>52111</v>
      </c>
    </row>
    <row r="6721" spans="1:2">
      <c r="A6721" s="538" t="s">
        <v>7032</v>
      </c>
      <c r="B6721" s="550">
        <v>52112</v>
      </c>
    </row>
    <row r="6722" spans="1:2">
      <c r="A6722" s="538" t="s">
        <v>7033</v>
      </c>
      <c r="B6722" s="550">
        <v>52113</v>
      </c>
    </row>
    <row r="6723" spans="1:2">
      <c r="A6723" s="538" t="s">
        <v>7034</v>
      </c>
      <c r="B6723" s="550">
        <v>52114</v>
      </c>
    </row>
    <row r="6724" spans="1:2">
      <c r="A6724" s="538" t="s">
        <v>7035</v>
      </c>
      <c r="B6724" s="550">
        <v>52115</v>
      </c>
    </row>
    <row r="6725" spans="1:2">
      <c r="A6725" s="538" t="s">
        <v>7036</v>
      </c>
      <c r="B6725" s="550">
        <v>52116</v>
      </c>
    </row>
    <row r="6726" spans="1:2">
      <c r="A6726" s="538" t="s">
        <v>7037</v>
      </c>
      <c r="B6726" s="550">
        <v>52117</v>
      </c>
    </row>
    <row r="6727" spans="1:2">
      <c r="A6727" s="538" t="s">
        <v>7038</v>
      </c>
      <c r="B6727" s="550">
        <v>52118</v>
      </c>
    </row>
    <row r="6728" spans="1:2">
      <c r="A6728" s="538" t="s">
        <v>7039</v>
      </c>
      <c r="B6728" s="550">
        <v>52119</v>
      </c>
    </row>
    <row r="6729" spans="1:2">
      <c r="A6729" s="538" t="s">
        <v>7040</v>
      </c>
      <c r="B6729" s="550">
        <v>52120</v>
      </c>
    </row>
    <row r="6730" spans="1:2">
      <c r="A6730" s="538" t="s">
        <v>7041</v>
      </c>
      <c r="B6730" s="550">
        <v>52121</v>
      </c>
    </row>
    <row r="6731" spans="1:2">
      <c r="A6731" s="538" t="s">
        <v>7042</v>
      </c>
      <c r="B6731" s="550">
        <v>52122</v>
      </c>
    </row>
    <row r="6732" spans="1:2">
      <c r="A6732" s="538" t="s">
        <v>7043</v>
      </c>
      <c r="B6732" s="550">
        <v>52123</v>
      </c>
    </row>
    <row r="6733" spans="1:2">
      <c r="A6733" s="538" t="s">
        <v>7044</v>
      </c>
      <c r="B6733" s="550">
        <v>52124</v>
      </c>
    </row>
    <row r="6734" spans="1:2">
      <c r="A6734" s="538" t="s">
        <v>7045</v>
      </c>
      <c r="B6734" s="550">
        <v>52125</v>
      </c>
    </row>
    <row r="6735" spans="1:2">
      <c r="A6735" s="538" t="s">
        <v>7046</v>
      </c>
      <c r="B6735" s="550">
        <v>52126</v>
      </c>
    </row>
    <row r="6736" spans="1:2">
      <c r="A6736" s="538" t="s">
        <v>7047</v>
      </c>
      <c r="B6736" s="550">
        <v>52127</v>
      </c>
    </row>
    <row r="6737" spans="1:2">
      <c r="A6737" s="538" t="s">
        <v>7048</v>
      </c>
      <c r="B6737" s="550">
        <v>52128</v>
      </c>
    </row>
    <row r="6738" spans="1:2">
      <c r="A6738" s="538" t="s">
        <v>7049</v>
      </c>
      <c r="B6738" s="550">
        <v>52129</v>
      </c>
    </row>
    <row r="6739" spans="1:2">
      <c r="A6739" s="538" t="s">
        <v>7050</v>
      </c>
      <c r="B6739" s="550">
        <v>52130</v>
      </c>
    </row>
    <row r="6740" spans="1:2">
      <c r="A6740" s="538" t="s">
        <v>7051</v>
      </c>
      <c r="B6740" s="550">
        <v>52131</v>
      </c>
    </row>
    <row r="6741" spans="1:2">
      <c r="A6741" s="538" t="s">
        <v>7052</v>
      </c>
      <c r="B6741" s="550">
        <v>52132</v>
      </c>
    </row>
    <row r="6742" spans="1:2">
      <c r="A6742" s="538" t="s">
        <v>7053</v>
      </c>
      <c r="B6742" s="550">
        <v>52133</v>
      </c>
    </row>
    <row r="6743" spans="1:2">
      <c r="A6743" s="538" t="s">
        <v>7054</v>
      </c>
      <c r="B6743" s="550">
        <v>52134</v>
      </c>
    </row>
    <row r="6744" spans="1:2">
      <c r="A6744" s="538" t="s">
        <v>7055</v>
      </c>
      <c r="B6744" s="550">
        <v>52135</v>
      </c>
    </row>
    <row r="6745" spans="1:2">
      <c r="A6745" s="538" t="s">
        <v>7056</v>
      </c>
      <c r="B6745" s="550">
        <v>52136</v>
      </c>
    </row>
    <row r="6746" spans="1:2">
      <c r="A6746" s="538" t="s">
        <v>7057</v>
      </c>
      <c r="B6746" s="550">
        <v>52137</v>
      </c>
    </row>
    <row r="6747" spans="1:2">
      <c r="A6747" s="538" t="s">
        <v>7058</v>
      </c>
      <c r="B6747" s="550">
        <v>52138</v>
      </c>
    </row>
    <row r="6748" spans="1:2">
      <c r="A6748" s="538" t="s">
        <v>7059</v>
      </c>
      <c r="B6748" s="550">
        <v>52139</v>
      </c>
    </row>
    <row r="6749" spans="1:2">
      <c r="A6749" s="538" t="s">
        <v>7060</v>
      </c>
      <c r="B6749" s="550">
        <v>52140</v>
      </c>
    </row>
    <row r="6750" spans="1:2">
      <c r="A6750" s="538" t="s">
        <v>7061</v>
      </c>
      <c r="B6750" s="550">
        <v>52141</v>
      </c>
    </row>
    <row r="6751" spans="1:2">
      <c r="A6751" s="538" t="s">
        <v>7062</v>
      </c>
      <c r="B6751" s="550">
        <v>52142</v>
      </c>
    </row>
    <row r="6752" spans="1:2">
      <c r="A6752" s="538" t="s">
        <v>7063</v>
      </c>
      <c r="B6752" s="550">
        <v>52143</v>
      </c>
    </row>
    <row r="6753" spans="1:2">
      <c r="A6753" s="538" t="s">
        <v>7064</v>
      </c>
      <c r="B6753" s="550">
        <v>52144</v>
      </c>
    </row>
    <row r="6754" spans="1:2">
      <c r="A6754" s="538" t="s">
        <v>7065</v>
      </c>
      <c r="B6754" s="550">
        <v>52145</v>
      </c>
    </row>
    <row r="6755" spans="1:2">
      <c r="A6755" s="538" t="s">
        <v>7066</v>
      </c>
      <c r="B6755" s="550">
        <v>52146</v>
      </c>
    </row>
    <row r="6756" spans="1:2">
      <c r="A6756" s="538" t="s">
        <v>7067</v>
      </c>
      <c r="B6756" s="550">
        <v>52147</v>
      </c>
    </row>
    <row r="6757" spans="1:2">
      <c r="A6757" s="538" t="s">
        <v>7068</v>
      </c>
      <c r="B6757" s="550">
        <v>52148</v>
      </c>
    </row>
    <row r="6758" spans="1:2">
      <c r="A6758" s="538" t="s">
        <v>7069</v>
      </c>
      <c r="B6758" s="550">
        <v>52149</v>
      </c>
    </row>
    <row r="6759" spans="1:2">
      <c r="A6759" s="538" t="s">
        <v>7070</v>
      </c>
      <c r="B6759" s="550">
        <v>52150</v>
      </c>
    </row>
    <row r="6760" spans="1:2">
      <c r="A6760" s="538" t="s">
        <v>7071</v>
      </c>
      <c r="B6760" s="550">
        <v>52151</v>
      </c>
    </row>
    <row r="6761" spans="1:2">
      <c r="A6761" s="538" t="s">
        <v>7072</v>
      </c>
      <c r="B6761" s="550">
        <v>52152</v>
      </c>
    </row>
    <row r="6762" spans="1:2">
      <c r="A6762" s="538" t="s">
        <v>7073</v>
      </c>
      <c r="B6762" s="550">
        <v>52153</v>
      </c>
    </row>
    <row r="6763" spans="1:2">
      <c r="A6763" s="538" t="s">
        <v>7074</v>
      </c>
      <c r="B6763" s="550">
        <v>52154</v>
      </c>
    </row>
    <row r="6764" spans="1:2">
      <c r="A6764" s="538" t="s">
        <v>7075</v>
      </c>
      <c r="B6764" s="550">
        <v>52155</v>
      </c>
    </row>
    <row r="6765" spans="1:2">
      <c r="A6765" s="538" t="s">
        <v>7076</v>
      </c>
      <c r="B6765" s="550">
        <v>52156</v>
      </c>
    </row>
    <row r="6766" spans="1:2">
      <c r="A6766" s="538" t="s">
        <v>7077</v>
      </c>
      <c r="B6766" s="550">
        <v>52157</v>
      </c>
    </row>
    <row r="6767" spans="1:2">
      <c r="A6767" s="538" t="s">
        <v>7078</v>
      </c>
      <c r="B6767" s="550">
        <v>52158</v>
      </c>
    </row>
    <row r="6768" spans="1:2">
      <c r="A6768" s="538" t="s">
        <v>7079</v>
      </c>
      <c r="B6768" s="550">
        <v>52159</v>
      </c>
    </row>
    <row r="6769" spans="1:2">
      <c r="A6769" s="538" t="s">
        <v>7080</v>
      </c>
      <c r="B6769" s="550">
        <v>52160</v>
      </c>
    </row>
    <row r="6770" spans="1:2">
      <c r="A6770" s="538" t="s">
        <v>7081</v>
      </c>
      <c r="B6770" s="550">
        <v>52161</v>
      </c>
    </row>
    <row r="6771" spans="1:2">
      <c r="A6771" s="538" t="s">
        <v>7082</v>
      </c>
      <c r="B6771" s="550">
        <v>52162</v>
      </c>
    </row>
    <row r="6772" spans="1:2">
      <c r="A6772" s="538" t="s">
        <v>7083</v>
      </c>
      <c r="B6772" s="550">
        <v>52163</v>
      </c>
    </row>
    <row r="6773" spans="1:2">
      <c r="A6773" s="538" t="s">
        <v>7084</v>
      </c>
      <c r="B6773" s="550">
        <v>52164</v>
      </c>
    </row>
    <row r="6774" spans="1:2">
      <c r="A6774" s="538" t="s">
        <v>7085</v>
      </c>
      <c r="B6774" s="550">
        <v>52165</v>
      </c>
    </row>
    <row r="6775" spans="1:2">
      <c r="A6775" s="538" t="s">
        <v>7086</v>
      </c>
      <c r="B6775" s="550">
        <v>52166</v>
      </c>
    </row>
    <row r="6776" spans="1:2">
      <c r="A6776" s="538" t="s">
        <v>7087</v>
      </c>
      <c r="B6776" s="550">
        <v>52167</v>
      </c>
    </row>
    <row r="6777" spans="1:2">
      <c r="A6777" s="538" t="s">
        <v>7088</v>
      </c>
      <c r="B6777" s="550">
        <v>52168</v>
      </c>
    </row>
    <row r="6778" spans="1:2">
      <c r="A6778" s="538" t="s">
        <v>7089</v>
      </c>
      <c r="B6778" s="550">
        <v>52169</v>
      </c>
    </row>
    <row r="6779" spans="1:2">
      <c r="A6779" s="538" t="s">
        <v>7090</v>
      </c>
      <c r="B6779" s="550">
        <v>52170</v>
      </c>
    </row>
    <row r="6780" spans="1:2">
      <c r="A6780" s="538" t="s">
        <v>7091</v>
      </c>
      <c r="B6780" s="550">
        <v>52171</v>
      </c>
    </row>
    <row r="6781" spans="1:2">
      <c r="A6781" s="538" t="s">
        <v>7092</v>
      </c>
      <c r="B6781" s="550">
        <v>52172</v>
      </c>
    </row>
    <row r="6782" spans="1:2">
      <c r="A6782" s="538" t="s">
        <v>7093</v>
      </c>
      <c r="B6782" s="550">
        <v>52173</v>
      </c>
    </row>
    <row r="6783" spans="1:2">
      <c r="A6783" s="538" t="s">
        <v>7094</v>
      </c>
      <c r="B6783" s="550">
        <v>52174</v>
      </c>
    </row>
    <row r="6784" spans="1:2">
      <c r="A6784" s="538" t="s">
        <v>7095</v>
      </c>
      <c r="B6784" s="550">
        <v>52175</v>
      </c>
    </row>
    <row r="6785" spans="1:2">
      <c r="A6785" s="538" t="s">
        <v>7096</v>
      </c>
      <c r="B6785" s="550">
        <v>52176</v>
      </c>
    </row>
    <row r="6786" spans="1:2">
      <c r="A6786" s="538" t="s">
        <v>7097</v>
      </c>
      <c r="B6786" s="550">
        <v>52177</v>
      </c>
    </row>
    <row r="6787" spans="1:2">
      <c r="A6787" s="538" t="s">
        <v>7098</v>
      </c>
      <c r="B6787" s="550">
        <v>52178</v>
      </c>
    </row>
    <row r="6788" spans="1:2">
      <c r="A6788" s="538" t="s">
        <v>7099</v>
      </c>
      <c r="B6788" s="550">
        <v>52179</v>
      </c>
    </row>
    <row r="6789" spans="1:2">
      <c r="A6789" s="538" t="s">
        <v>7100</v>
      </c>
      <c r="B6789" s="550">
        <v>52180</v>
      </c>
    </row>
    <row r="6790" spans="1:2">
      <c r="A6790" s="538" t="s">
        <v>7101</v>
      </c>
      <c r="B6790" s="550">
        <v>52181</v>
      </c>
    </row>
    <row r="6791" spans="1:2">
      <c r="A6791" s="538" t="s">
        <v>7102</v>
      </c>
      <c r="B6791" s="550">
        <v>52182</v>
      </c>
    </row>
    <row r="6792" spans="1:2">
      <c r="A6792" s="538" t="s">
        <v>7103</v>
      </c>
      <c r="B6792" s="550">
        <v>52183</v>
      </c>
    </row>
    <row r="6793" spans="1:2">
      <c r="A6793" s="538" t="s">
        <v>7104</v>
      </c>
      <c r="B6793" s="550">
        <v>52184</v>
      </c>
    </row>
    <row r="6794" spans="1:2">
      <c r="A6794" s="538" t="s">
        <v>7105</v>
      </c>
      <c r="B6794" s="550">
        <v>52185</v>
      </c>
    </row>
    <row r="6795" spans="1:2">
      <c r="A6795" s="538" t="s">
        <v>7106</v>
      </c>
      <c r="B6795" s="550">
        <v>52186</v>
      </c>
    </row>
    <row r="6796" spans="1:2">
      <c r="A6796" s="538" t="s">
        <v>7107</v>
      </c>
      <c r="B6796" s="550">
        <v>52187</v>
      </c>
    </row>
    <row r="6797" spans="1:2">
      <c r="A6797" s="538" t="s">
        <v>7108</v>
      </c>
      <c r="B6797" s="550">
        <v>52188</v>
      </c>
    </row>
    <row r="6798" spans="1:2">
      <c r="A6798" s="538" t="s">
        <v>7109</v>
      </c>
      <c r="B6798" s="550">
        <v>52189</v>
      </c>
    </row>
    <row r="6799" spans="1:2">
      <c r="A6799" s="538" t="s">
        <v>7110</v>
      </c>
      <c r="B6799" s="550">
        <v>52190</v>
      </c>
    </row>
    <row r="6800" spans="1:2">
      <c r="A6800" s="538" t="s">
        <v>7111</v>
      </c>
      <c r="B6800" s="550">
        <v>52191</v>
      </c>
    </row>
    <row r="6801" spans="1:2">
      <c r="A6801" s="538" t="s">
        <v>7112</v>
      </c>
      <c r="B6801" s="550">
        <v>52192</v>
      </c>
    </row>
    <row r="6802" spans="1:2">
      <c r="A6802" s="538" t="s">
        <v>7113</v>
      </c>
      <c r="B6802" s="550">
        <v>52193</v>
      </c>
    </row>
    <row r="6803" spans="1:2">
      <c r="A6803" s="538" t="s">
        <v>7114</v>
      </c>
      <c r="B6803" s="550">
        <v>52194</v>
      </c>
    </row>
    <row r="6804" spans="1:2">
      <c r="A6804" s="538" t="s">
        <v>7115</v>
      </c>
      <c r="B6804" s="550">
        <v>52195</v>
      </c>
    </row>
    <row r="6805" spans="1:2">
      <c r="A6805" s="538" t="s">
        <v>7116</v>
      </c>
      <c r="B6805" s="550">
        <v>52196</v>
      </c>
    </row>
    <row r="6806" spans="1:2">
      <c r="A6806" s="538" t="s">
        <v>7117</v>
      </c>
      <c r="B6806" s="550">
        <v>52197</v>
      </c>
    </row>
    <row r="6807" spans="1:2">
      <c r="A6807" s="538" t="s">
        <v>7118</v>
      </c>
      <c r="B6807" s="550">
        <v>52198</v>
      </c>
    </row>
    <row r="6808" spans="1:2">
      <c r="A6808" s="538" t="s">
        <v>7119</v>
      </c>
      <c r="B6808" s="550">
        <v>52199</v>
      </c>
    </row>
    <row r="6809" spans="1:2">
      <c r="A6809" s="538" t="s">
        <v>7120</v>
      </c>
      <c r="B6809" s="550">
        <v>52200</v>
      </c>
    </row>
    <row r="6810" spans="1:2">
      <c r="A6810" s="538" t="s">
        <v>7121</v>
      </c>
      <c r="B6810" s="550">
        <v>52201</v>
      </c>
    </row>
    <row r="6811" spans="1:2">
      <c r="A6811" s="538" t="s">
        <v>7122</v>
      </c>
      <c r="B6811" s="550">
        <v>52202</v>
      </c>
    </row>
    <row r="6812" spans="1:2">
      <c r="A6812" s="538" t="s">
        <v>7123</v>
      </c>
      <c r="B6812" s="550">
        <v>52203</v>
      </c>
    </row>
    <row r="6813" spans="1:2">
      <c r="A6813" s="538" t="s">
        <v>7124</v>
      </c>
      <c r="B6813" s="550">
        <v>52204</v>
      </c>
    </row>
    <row r="6814" spans="1:2">
      <c r="A6814" s="538" t="s">
        <v>7125</v>
      </c>
      <c r="B6814" s="550">
        <v>52205</v>
      </c>
    </row>
    <row r="6815" spans="1:2">
      <c r="A6815" s="538" t="s">
        <v>7126</v>
      </c>
      <c r="B6815" s="550">
        <v>52206</v>
      </c>
    </row>
    <row r="6816" spans="1:2">
      <c r="A6816" s="538" t="s">
        <v>7127</v>
      </c>
      <c r="B6816" s="550">
        <v>52207</v>
      </c>
    </row>
    <row r="6817" spans="1:2">
      <c r="A6817" s="538" t="s">
        <v>7128</v>
      </c>
      <c r="B6817" s="550">
        <v>52208</v>
      </c>
    </row>
    <row r="6818" spans="1:2">
      <c r="A6818" s="538" t="s">
        <v>7129</v>
      </c>
      <c r="B6818" s="550">
        <v>52209</v>
      </c>
    </row>
    <row r="6819" spans="1:2">
      <c r="A6819" s="538" t="s">
        <v>7130</v>
      </c>
      <c r="B6819" s="550">
        <v>52210</v>
      </c>
    </row>
    <row r="6820" spans="1:2">
      <c r="A6820" s="538" t="s">
        <v>7131</v>
      </c>
      <c r="B6820" s="550">
        <v>52211</v>
      </c>
    </row>
    <row r="6821" spans="1:2">
      <c r="A6821" s="538" t="s">
        <v>7132</v>
      </c>
      <c r="B6821" s="550">
        <v>52212</v>
      </c>
    </row>
    <row r="6822" spans="1:2">
      <c r="A6822" s="538" t="s">
        <v>7133</v>
      </c>
      <c r="B6822" s="550">
        <v>52213</v>
      </c>
    </row>
    <row r="6823" spans="1:2">
      <c r="A6823" s="538" t="s">
        <v>7134</v>
      </c>
      <c r="B6823" s="550">
        <v>52214</v>
      </c>
    </row>
    <row r="6824" spans="1:2">
      <c r="A6824" s="538" t="s">
        <v>7135</v>
      </c>
      <c r="B6824" s="550">
        <v>52215</v>
      </c>
    </row>
    <row r="6825" spans="1:2">
      <c r="A6825" s="538" t="s">
        <v>7136</v>
      </c>
      <c r="B6825" s="550">
        <v>52216</v>
      </c>
    </row>
    <row r="6826" spans="1:2">
      <c r="A6826" s="538" t="s">
        <v>7137</v>
      </c>
      <c r="B6826" s="550">
        <v>52217</v>
      </c>
    </row>
    <row r="6827" spans="1:2">
      <c r="A6827" s="538" t="s">
        <v>7138</v>
      </c>
      <c r="B6827" s="550">
        <v>52218</v>
      </c>
    </row>
    <row r="6828" spans="1:2">
      <c r="A6828" s="538" t="s">
        <v>7139</v>
      </c>
      <c r="B6828" s="550">
        <v>52219</v>
      </c>
    </row>
    <row r="6829" spans="1:2">
      <c r="A6829" s="538" t="s">
        <v>7140</v>
      </c>
      <c r="B6829" s="550">
        <v>52220</v>
      </c>
    </row>
    <row r="6830" spans="1:2">
      <c r="A6830" s="538" t="s">
        <v>7141</v>
      </c>
      <c r="B6830" s="550">
        <v>52221</v>
      </c>
    </row>
    <row r="6831" spans="1:2">
      <c r="A6831" s="538" t="s">
        <v>7142</v>
      </c>
      <c r="B6831" s="550">
        <v>52222</v>
      </c>
    </row>
    <row r="6832" spans="1:2">
      <c r="A6832" s="538" t="s">
        <v>7143</v>
      </c>
      <c r="B6832" s="550">
        <v>52223</v>
      </c>
    </row>
    <row r="6833" spans="1:2">
      <c r="A6833" s="538" t="s">
        <v>7144</v>
      </c>
      <c r="B6833" s="550">
        <v>52224</v>
      </c>
    </row>
    <row r="6834" spans="1:2">
      <c r="A6834" s="538" t="s">
        <v>7145</v>
      </c>
      <c r="B6834" s="550">
        <v>52225</v>
      </c>
    </row>
    <row r="6835" spans="1:2">
      <c r="A6835" s="538" t="s">
        <v>7146</v>
      </c>
      <c r="B6835" s="550">
        <v>52226</v>
      </c>
    </row>
    <row r="6836" spans="1:2">
      <c r="A6836" s="538" t="s">
        <v>7147</v>
      </c>
      <c r="B6836" s="550">
        <v>52227</v>
      </c>
    </row>
    <row r="6837" spans="1:2">
      <c r="A6837" s="538" t="s">
        <v>7148</v>
      </c>
      <c r="B6837" s="550">
        <v>52228</v>
      </c>
    </row>
    <row r="6838" spans="1:2">
      <c r="A6838" s="538" t="s">
        <v>7149</v>
      </c>
      <c r="B6838" s="550">
        <v>52229</v>
      </c>
    </row>
    <row r="6839" spans="1:2">
      <c r="A6839" s="538" t="s">
        <v>7150</v>
      </c>
      <c r="B6839" s="550">
        <v>52230</v>
      </c>
    </row>
    <row r="6840" spans="1:2">
      <c r="A6840" s="538" t="s">
        <v>7151</v>
      </c>
      <c r="B6840" s="550">
        <v>52231</v>
      </c>
    </row>
    <row r="6841" spans="1:2">
      <c r="A6841" s="538" t="s">
        <v>7152</v>
      </c>
      <c r="B6841" s="550">
        <v>52232</v>
      </c>
    </row>
    <row r="6842" spans="1:2">
      <c r="A6842" s="538" t="s">
        <v>7153</v>
      </c>
      <c r="B6842" s="550">
        <v>52233</v>
      </c>
    </row>
    <row r="6843" spans="1:2">
      <c r="A6843" s="538" t="s">
        <v>7154</v>
      </c>
      <c r="B6843" s="550">
        <v>52234</v>
      </c>
    </row>
    <row r="6844" spans="1:2">
      <c r="A6844" s="538" t="s">
        <v>7155</v>
      </c>
      <c r="B6844" s="550">
        <v>52235</v>
      </c>
    </row>
    <row r="6845" spans="1:2">
      <c r="A6845" s="538" t="s">
        <v>7156</v>
      </c>
      <c r="B6845" s="550">
        <v>52236</v>
      </c>
    </row>
    <row r="6846" spans="1:2">
      <c r="A6846" s="538" t="s">
        <v>7157</v>
      </c>
      <c r="B6846" s="550">
        <v>52237</v>
      </c>
    </row>
    <row r="6847" spans="1:2">
      <c r="A6847" s="538" t="s">
        <v>7158</v>
      </c>
      <c r="B6847" s="550">
        <v>52238</v>
      </c>
    </row>
    <row r="6848" spans="1:2">
      <c r="A6848" s="538" t="s">
        <v>7159</v>
      </c>
      <c r="B6848" s="550">
        <v>52239</v>
      </c>
    </row>
    <row r="6849" spans="1:2">
      <c r="A6849" s="538" t="s">
        <v>7160</v>
      </c>
      <c r="B6849" s="550">
        <v>52240</v>
      </c>
    </row>
    <row r="6850" spans="1:2">
      <c r="A6850" s="538" t="s">
        <v>7161</v>
      </c>
      <c r="B6850" s="550">
        <v>52241</v>
      </c>
    </row>
    <row r="6851" spans="1:2">
      <c r="A6851" s="538" t="s">
        <v>7162</v>
      </c>
      <c r="B6851" s="550">
        <v>52242</v>
      </c>
    </row>
    <row r="6852" spans="1:2">
      <c r="A6852" s="538" t="s">
        <v>7163</v>
      </c>
      <c r="B6852" s="550">
        <v>52243</v>
      </c>
    </row>
    <row r="6853" spans="1:2">
      <c r="A6853" s="538" t="s">
        <v>7164</v>
      </c>
      <c r="B6853" s="550">
        <v>52244</v>
      </c>
    </row>
    <row r="6854" spans="1:2">
      <c r="A6854" s="538" t="s">
        <v>7165</v>
      </c>
      <c r="B6854" s="550">
        <v>52245</v>
      </c>
    </row>
    <row r="6855" spans="1:2">
      <c r="A6855" s="538" t="s">
        <v>7166</v>
      </c>
      <c r="B6855" s="550">
        <v>52246</v>
      </c>
    </row>
    <row r="6856" spans="1:2">
      <c r="A6856" s="538" t="s">
        <v>7167</v>
      </c>
      <c r="B6856" s="550">
        <v>52247</v>
      </c>
    </row>
    <row r="6857" spans="1:2">
      <c r="A6857" s="538" t="s">
        <v>7168</v>
      </c>
      <c r="B6857" s="550">
        <v>52248</v>
      </c>
    </row>
    <row r="6858" spans="1:2">
      <c r="A6858" s="538" t="s">
        <v>7169</v>
      </c>
      <c r="B6858" s="550">
        <v>52249</v>
      </c>
    </row>
    <row r="6859" spans="1:2">
      <c r="A6859" s="538" t="s">
        <v>7170</v>
      </c>
      <c r="B6859" s="550">
        <v>52250</v>
      </c>
    </row>
    <row r="6860" spans="1:2">
      <c r="A6860" s="538" t="s">
        <v>7171</v>
      </c>
      <c r="B6860" s="550">
        <v>52251</v>
      </c>
    </row>
    <row r="6861" spans="1:2">
      <c r="A6861" s="538" t="s">
        <v>7172</v>
      </c>
      <c r="B6861" s="550">
        <v>52252</v>
      </c>
    </row>
    <row r="6862" spans="1:2">
      <c r="A6862" s="538" t="s">
        <v>7173</v>
      </c>
      <c r="B6862" s="550">
        <v>52253</v>
      </c>
    </row>
    <row r="6863" spans="1:2">
      <c r="A6863" s="538" t="s">
        <v>7174</v>
      </c>
      <c r="B6863" s="550">
        <v>52254</v>
      </c>
    </row>
    <row r="6864" spans="1:2">
      <c r="A6864" s="538" t="s">
        <v>7175</v>
      </c>
      <c r="B6864" s="550">
        <v>52255</v>
      </c>
    </row>
    <row r="6865" spans="1:2">
      <c r="A6865" s="538" t="s">
        <v>7176</v>
      </c>
      <c r="B6865" s="550">
        <v>52256</v>
      </c>
    </row>
    <row r="6866" spans="1:2">
      <c r="A6866" s="538" t="s">
        <v>7177</v>
      </c>
      <c r="B6866" s="550">
        <v>52257</v>
      </c>
    </row>
    <row r="6867" spans="1:2">
      <c r="A6867" s="538" t="s">
        <v>7178</v>
      </c>
      <c r="B6867" s="550">
        <v>52258</v>
      </c>
    </row>
    <row r="6868" spans="1:2">
      <c r="A6868" s="538" t="s">
        <v>7179</v>
      </c>
      <c r="B6868" s="550">
        <v>52259</v>
      </c>
    </row>
    <row r="6869" spans="1:2">
      <c r="A6869" s="538" t="s">
        <v>7180</v>
      </c>
      <c r="B6869" s="550">
        <v>52260</v>
      </c>
    </row>
    <row r="6870" spans="1:2">
      <c r="A6870" s="538" t="s">
        <v>7181</v>
      </c>
      <c r="B6870" s="550">
        <v>52261</v>
      </c>
    </row>
    <row r="6871" spans="1:2">
      <c r="A6871" s="538" t="s">
        <v>7182</v>
      </c>
      <c r="B6871" s="550">
        <v>52262</v>
      </c>
    </row>
    <row r="6872" spans="1:2">
      <c r="A6872" s="538" t="s">
        <v>7183</v>
      </c>
      <c r="B6872" s="550">
        <v>52263</v>
      </c>
    </row>
    <row r="6873" spans="1:2">
      <c r="A6873" s="538" t="s">
        <v>7184</v>
      </c>
      <c r="B6873" s="550">
        <v>52264</v>
      </c>
    </row>
    <row r="6874" spans="1:2">
      <c r="A6874" s="538" t="s">
        <v>7185</v>
      </c>
      <c r="B6874" s="550">
        <v>52265</v>
      </c>
    </row>
    <row r="6875" spans="1:2">
      <c r="A6875" s="538" t="s">
        <v>7186</v>
      </c>
      <c r="B6875" s="550">
        <v>52266</v>
      </c>
    </row>
    <row r="6876" spans="1:2">
      <c r="A6876" s="538" t="s">
        <v>7187</v>
      </c>
      <c r="B6876" s="550">
        <v>52267</v>
      </c>
    </row>
    <row r="6877" spans="1:2">
      <c r="A6877" s="538" t="s">
        <v>7188</v>
      </c>
      <c r="B6877" s="550">
        <v>52268</v>
      </c>
    </row>
    <row r="6878" spans="1:2">
      <c r="A6878" s="538" t="s">
        <v>7189</v>
      </c>
      <c r="B6878" s="550">
        <v>52269</v>
      </c>
    </row>
    <row r="6879" spans="1:2">
      <c r="A6879" s="538" t="s">
        <v>7190</v>
      </c>
      <c r="B6879" s="550">
        <v>52270</v>
      </c>
    </row>
    <row r="6880" spans="1:2">
      <c r="A6880" s="538" t="s">
        <v>7191</v>
      </c>
      <c r="B6880" s="550">
        <v>52271</v>
      </c>
    </row>
    <row r="6881" spans="1:2">
      <c r="A6881" s="538" t="s">
        <v>7192</v>
      </c>
      <c r="B6881" s="550">
        <v>52272</v>
      </c>
    </row>
    <row r="6882" spans="1:2">
      <c r="A6882" s="538" t="s">
        <v>7193</v>
      </c>
      <c r="B6882" s="550">
        <v>52273</v>
      </c>
    </row>
    <row r="6883" spans="1:2">
      <c r="A6883" s="538" t="s">
        <v>7194</v>
      </c>
      <c r="B6883" s="550">
        <v>52274</v>
      </c>
    </row>
    <row r="6884" spans="1:2">
      <c r="A6884" s="538" t="s">
        <v>7195</v>
      </c>
      <c r="B6884" s="550">
        <v>52275</v>
      </c>
    </row>
    <row r="6885" spans="1:2">
      <c r="A6885" s="538" t="s">
        <v>7196</v>
      </c>
      <c r="B6885" s="550">
        <v>52276</v>
      </c>
    </row>
    <row r="6886" spans="1:2">
      <c r="A6886" s="538" t="s">
        <v>7197</v>
      </c>
      <c r="B6886" s="550">
        <v>52277</v>
      </c>
    </row>
    <row r="6887" spans="1:2">
      <c r="A6887" s="538" t="s">
        <v>7198</v>
      </c>
      <c r="B6887" s="550">
        <v>52278</v>
      </c>
    </row>
    <row r="6888" spans="1:2">
      <c r="A6888" s="538" t="s">
        <v>7199</v>
      </c>
      <c r="B6888" s="550">
        <v>52279</v>
      </c>
    </row>
    <row r="6889" spans="1:2">
      <c r="A6889" s="538" t="s">
        <v>7200</v>
      </c>
      <c r="B6889" s="550">
        <v>52280</v>
      </c>
    </row>
    <row r="6890" spans="1:2">
      <c r="A6890" s="538" t="s">
        <v>7201</v>
      </c>
      <c r="B6890" s="550">
        <v>52281</v>
      </c>
    </row>
    <row r="6891" spans="1:2">
      <c r="A6891" s="538" t="s">
        <v>7202</v>
      </c>
      <c r="B6891" s="550">
        <v>52282</v>
      </c>
    </row>
    <row r="6892" spans="1:2">
      <c r="A6892" s="538" t="s">
        <v>7203</v>
      </c>
      <c r="B6892" s="550">
        <v>52283</v>
      </c>
    </row>
    <row r="6893" spans="1:2">
      <c r="A6893" s="538" t="s">
        <v>7204</v>
      </c>
      <c r="B6893" s="550">
        <v>52284</v>
      </c>
    </row>
    <row r="6894" spans="1:2">
      <c r="A6894" s="538" t="s">
        <v>7205</v>
      </c>
      <c r="B6894" s="550">
        <v>52285</v>
      </c>
    </row>
    <row r="6895" spans="1:2">
      <c r="A6895" s="538" t="s">
        <v>7206</v>
      </c>
      <c r="B6895" s="550">
        <v>52286</v>
      </c>
    </row>
    <row r="6896" spans="1:2">
      <c r="A6896" s="538" t="s">
        <v>7207</v>
      </c>
      <c r="B6896" s="550">
        <v>52287</v>
      </c>
    </row>
    <row r="6897" spans="1:2">
      <c r="A6897" s="538" t="s">
        <v>7208</v>
      </c>
      <c r="B6897" s="550">
        <v>52288</v>
      </c>
    </row>
    <row r="6898" spans="1:2">
      <c r="A6898" s="538" t="s">
        <v>7209</v>
      </c>
      <c r="B6898" s="550">
        <v>52289</v>
      </c>
    </row>
    <row r="6899" spans="1:2">
      <c r="A6899" s="538" t="s">
        <v>7210</v>
      </c>
      <c r="B6899" s="550">
        <v>52290</v>
      </c>
    </row>
    <row r="6900" spans="1:2">
      <c r="A6900" s="538" t="s">
        <v>7211</v>
      </c>
      <c r="B6900" s="550">
        <v>52291</v>
      </c>
    </row>
    <row r="6901" spans="1:2">
      <c r="A6901" s="538" t="s">
        <v>7212</v>
      </c>
      <c r="B6901" s="550">
        <v>52292</v>
      </c>
    </row>
    <row r="6902" spans="1:2">
      <c r="A6902" s="538" t="s">
        <v>7213</v>
      </c>
      <c r="B6902" s="550">
        <v>52293</v>
      </c>
    </row>
    <row r="6903" spans="1:2">
      <c r="A6903" s="538" t="s">
        <v>7214</v>
      </c>
      <c r="B6903" s="550">
        <v>52294</v>
      </c>
    </row>
    <row r="6904" spans="1:2">
      <c r="A6904" s="538" t="s">
        <v>7215</v>
      </c>
      <c r="B6904" s="550">
        <v>52295</v>
      </c>
    </row>
    <row r="6905" spans="1:2">
      <c r="A6905" s="538" t="s">
        <v>7216</v>
      </c>
      <c r="B6905" s="550">
        <v>52296</v>
      </c>
    </row>
    <row r="6906" spans="1:2">
      <c r="A6906" s="538" t="s">
        <v>7217</v>
      </c>
      <c r="B6906" s="550">
        <v>52297</v>
      </c>
    </row>
    <row r="6907" spans="1:2">
      <c r="A6907" s="538" t="s">
        <v>7218</v>
      </c>
      <c r="B6907" s="550">
        <v>52298</v>
      </c>
    </row>
    <row r="6908" spans="1:2">
      <c r="A6908" s="538" t="s">
        <v>7219</v>
      </c>
      <c r="B6908" s="550">
        <v>52299</v>
      </c>
    </row>
    <row r="6909" spans="1:2">
      <c r="A6909" s="538" t="s">
        <v>7220</v>
      </c>
      <c r="B6909" s="550">
        <v>52300</v>
      </c>
    </row>
    <row r="6910" spans="1:2">
      <c r="A6910" s="538" t="s">
        <v>7221</v>
      </c>
      <c r="B6910" s="550">
        <v>52301</v>
      </c>
    </row>
    <row r="6911" spans="1:2">
      <c r="A6911" s="538" t="s">
        <v>7222</v>
      </c>
      <c r="B6911" s="550">
        <v>52302</v>
      </c>
    </row>
    <row r="6912" spans="1:2">
      <c r="A6912" s="538" t="s">
        <v>7223</v>
      </c>
      <c r="B6912" s="550">
        <v>52303</v>
      </c>
    </row>
    <row r="6913" spans="1:2">
      <c r="A6913" s="538" t="s">
        <v>7224</v>
      </c>
      <c r="B6913" s="550">
        <v>52304</v>
      </c>
    </row>
    <row r="6914" spans="1:2">
      <c r="A6914" s="538" t="s">
        <v>7225</v>
      </c>
      <c r="B6914" s="550">
        <v>52305</v>
      </c>
    </row>
    <row r="6915" spans="1:2">
      <c r="A6915" s="538" t="s">
        <v>7226</v>
      </c>
      <c r="B6915" s="550">
        <v>52306</v>
      </c>
    </row>
    <row r="6916" spans="1:2">
      <c r="A6916" s="538" t="s">
        <v>7227</v>
      </c>
      <c r="B6916" s="550">
        <v>52307</v>
      </c>
    </row>
    <row r="6917" spans="1:2">
      <c r="A6917" s="538" t="s">
        <v>7228</v>
      </c>
      <c r="B6917" s="550">
        <v>52308</v>
      </c>
    </row>
    <row r="6918" spans="1:2">
      <c r="A6918" s="538" t="s">
        <v>7229</v>
      </c>
      <c r="B6918" s="550">
        <v>52309</v>
      </c>
    </row>
    <row r="6919" spans="1:2">
      <c r="A6919" s="538" t="s">
        <v>7230</v>
      </c>
      <c r="B6919" s="550">
        <v>52310</v>
      </c>
    </row>
    <row r="6920" spans="1:2">
      <c r="A6920" s="538" t="s">
        <v>7231</v>
      </c>
      <c r="B6920" s="550">
        <v>52311</v>
      </c>
    </row>
    <row r="6921" spans="1:2">
      <c r="A6921" s="538" t="s">
        <v>7232</v>
      </c>
      <c r="B6921" s="550">
        <v>52312</v>
      </c>
    </row>
    <row r="6922" spans="1:2">
      <c r="A6922" s="538" t="s">
        <v>7233</v>
      </c>
      <c r="B6922" s="550">
        <v>52313</v>
      </c>
    </row>
    <row r="6923" spans="1:2">
      <c r="A6923" s="538" t="s">
        <v>7234</v>
      </c>
      <c r="B6923" s="550">
        <v>52314</v>
      </c>
    </row>
    <row r="6924" spans="1:2">
      <c r="A6924" s="538" t="s">
        <v>7235</v>
      </c>
      <c r="B6924" s="550">
        <v>52315</v>
      </c>
    </row>
    <row r="6925" spans="1:2">
      <c r="A6925" s="538" t="s">
        <v>7236</v>
      </c>
      <c r="B6925" s="550">
        <v>52316</v>
      </c>
    </row>
    <row r="6926" spans="1:2">
      <c r="A6926" s="538" t="s">
        <v>7237</v>
      </c>
      <c r="B6926" s="550">
        <v>52317</v>
      </c>
    </row>
    <row r="6927" spans="1:2">
      <c r="A6927" s="538" t="s">
        <v>7238</v>
      </c>
      <c r="B6927" s="550">
        <v>52318</v>
      </c>
    </row>
    <row r="6928" spans="1:2">
      <c r="A6928" s="538" t="s">
        <v>7239</v>
      </c>
      <c r="B6928" s="550">
        <v>52319</v>
      </c>
    </row>
    <row r="6929" spans="1:2">
      <c r="A6929" s="538" t="s">
        <v>7240</v>
      </c>
      <c r="B6929" s="550">
        <v>52320</v>
      </c>
    </row>
    <row r="6930" spans="1:2">
      <c r="A6930" s="538" t="s">
        <v>7241</v>
      </c>
      <c r="B6930" s="550">
        <v>52321</v>
      </c>
    </row>
    <row r="6931" spans="1:2">
      <c r="A6931" s="538" t="s">
        <v>7242</v>
      </c>
      <c r="B6931" s="550">
        <v>52322</v>
      </c>
    </row>
    <row r="6932" spans="1:2">
      <c r="A6932" s="538" t="s">
        <v>7243</v>
      </c>
      <c r="B6932" s="550">
        <v>52323</v>
      </c>
    </row>
    <row r="6933" spans="1:2">
      <c r="A6933" s="538" t="s">
        <v>7244</v>
      </c>
      <c r="B6933" s="550">
        <v>52324</v>
      </c>
    </row>
    <row r="6934" spans="1:2">
      <c r="A6934" s="538" t="s">
        <v>7245</v>
      </c>
      <c r="B6934" s="550">
        <v>52325</v>
      </c>
    </row>
    <row r="6935" spans="1:2">
      <c r="A6935" s="538" t="s">
        <v>7246</v>
      </c>
      <c r="B6935" s="550">
        <v>52326</v>
      </c>
    </row>
    <row r="6936" spans="1:2">
      <c r="A6936" s="538" t="s">
        <v>7247</v>
      </c>
      <c r="B6936" s="550">
        <v>52327</v>
      </c>
    </row>
    <row r="6937" spans="1:2">
      <c r="A6937" s="538" t="s">
        <v>7248</v>
      </c>
      <c r="B6937" s="550">
        <v>52328</v>
      </c>
    </row>
    <row r="6938" spans="1:2">
      <c r="A6938" s="538" t="s">
        <v>7249</v>
      </c>
      <c r="B6938" s="550">
        <v>52329</v>
      </c>
    </row>
    <row r="6939" spans="1:2">
      <c r="A6939" s="538" t="s">
        <v>7250</v>
      </c>
      <c r="B6939" s="550">
        <v>52330</v>
      </c>
    </row>
    <row r="6940" spans="1:2">
      <c r="A6940" s="538" t="s">
        <v>7251</v>
      </c>
      <c r="B6940" s="550">
        <v>52331</v>
      </c>
    </row>
    <row r="6941" spans="1:2">
      <c r="A6941" s="538" t="s">
        <v>7252</v>
      </c>
      <c r="B6941" s="550">
        <v>52332</v>
      </c>
    </row>
    <row r="6942" spans="1:2">
      <c r="A6942" s="538" t="s">
        <v>7253</v>
      </c>
      <c r="B6942" s="550">
        <v>52333</v>
      </c>
    </row>
    <row r="6943" spans="1:2">
      <c r="A6943" s="538" t="s">
        <v>7254</v>
      </c>
      <c r="B6943" s="550">
        <v>52334</v>
      </c>
    </row>
    <row r="6944" spans="1:2">
      <c r="A6944" s="538" t="s">
        <v>7255</v>
      </c>
      <c r="B6944" s="550">
        <v>52335</v>
      </c>
    </row>
    <row r="6945" spans="1:2">
      <c r="A6945" s="538" t="s">
        <v>7256</v>
      </c>
      <c r="B6945" s="550">
        <v>52336</v>
      </c>
    </row>
    <row r="6946" spans="1:2">
      <c r="A6946" s="538" t="s">
        <v>7257</v>
      </c>
      <c r="B6946" s="550">
        <v>52337</v>
      </c>
    </row>
    <row r="6947" spans="1:2">
      <c r="A6947" s="538" t="s">
        <v>7258</v>
      </c>
      <c r="B6947" s="550">
        <v>52338</v>
      </c>
    </row>
    <row r="6948" spans="1:2">
      <c r="A6948" s="538" t="s">
        <v>7259</v>
      </c>
      <c r="B6948" s="550">
        <v>52339</v>
      </c>
    </row>
    <row r="6949" spans="1:2">
      <c r="A6949" s="538" t="s">
        <v>7260</v>
      </c>
      <c r="B6949" s="550">
        <v>52340</v>
      </c>
    </row>
    <row r="6950" spans="1:2">
      <c r="A6950" s="538" t="s">
        <v>7261</v>
      </c>
      <c r="B6950" s="550">
        <v>52341</v>
      </c>
    </row>
    <row r="6951" spans="1:2">
      <c r="A6951" s="538" t="s">
        <v>7262</v>
      </c>
      <c r="B6951" s="550">
        <v>52342</v>
      </c>
    </row>
    <row r="6952" spans="1:2">
      <c r="A6952" s="538" t="s">
        <v>7263</v>
      </c>
      <c r="B6952" s="550">
        <v>52343</v>
      </c>
    </row>
    <row r="6953" spans="1:2">
      <c r="A6953" s="538" t="s">
        <v>7264</v>
      </c>
      <c r="B6953" s="550">
        <v>52344</v>
      </c>
    </row>
    <row r="6954" spans="1:2">
      <c r="A6954" s="538" t="s">
        <v>7265</v>
      </c>
      <c r="B6954" s="550">
        <v>52345</v>
      </c>
    </row>
    <row r="6955" spans="1:2">
      <c r="A6955" s="538" t="s">
        <v>7266</v>
      </c>
      <c r="B6955" s="550">
        <v>52346</v>
      </c>
    </row>
    <row r="6956" spans="1:2">
      <c r="A6956" s="538" t="s">
        <v>7267</v>
      </c>
      <c r="B6956" s="550">
        <v>52347</v>
      </c>
    </row>
    <row r="6957" spans="1:2">
      <c r="A6957" s="538" t="s">
        <v>7268</v>
      </c>
      <c r="B6957" s="550">
        <v>52348</v>
      </c>
    </row>
    <row r="6958" spans="1:2">
      <c r="A6958" s="538" t="s">
        <v>7269</v>
      </c>
      <c r="B6958" s="550">
        <v>52349</v>
      </c>
    </row>
    <row r="6959" spans="1:2">
      <c r="A6959" s="538" t="s">
        <v>7270</v>
      </c>
      <c r="B6959" s="550">
        <v>52350</v>
      </c>
    </row>
    <row r="6960" spans="1:2">
      <c r="A6960" s="538" t="s">
        <v>7271</v>
      </c>
      <c r="B6960" s="550">
        <v>52351</v>
      </c>
    </row>
    <row r="6961" spans="1:2">
      <c r="A6961" s="538" t="s">
        <v>7272</v>
      </c>
      <c r="B6961" s="550">
        <v>52352</v>
      </c>
    </row>
    <row r="6962" spans="1:2">
      <c r="A6962" s="538" t="s">
        <v>7273</v>
      </c>
      <c r="B6962" s="550">
        <v>52353</v>
      </c>
    </row>
    <row r="6963" spans="1:2">
      <c r="A6963" s="538" t="s">
        <v>7274</v>
      </c>
      <c r="B6963" s="550">
        <v>52354</v>
      </c>
    </row>
    <row r="6964" spans="1:2">
      <c r="A6964" s="538" t="s">
        <v>7275</v>
      </c>
      <c r="B6964" s="550">
        <v>52355</v>
      </c>
    </row>
    <row r="6965" spans="1:2">
      <c r="A6965" s="538" t="s">
        <v>7276</v>
      </c>
      <c r="B6965" s="550">
        <v>52356</v>
      </c>
    </row>
    <row r="6966" spans="1:2">
      <c r="A6966" s="538" t="s">
        <v>7277</v>
      </c>
      <c r="B6966" s="550">
        <v>52357</v>
      </c>
    </row>
    <row r="6967" spans="1:2">
      <c r="A6967" s="538" t="s">
        <v>7278</v>
      </c>
      <c r="B6967" s="550">
        <v>52358</v>
      </c>
    </row>
    <row r="6968" spans="1:2">
      <c r="A6968" s="538" t="s">
        <v>7279</v>
      </c>
      <c r="B6968" s="550">
        <v>52359</v>
      </c>
    </row>
    <row r="6969" spans="1:2">
      <c r="A6969" s="538" t="s">
        <v>7280</v>
      </c>
      <c r="B6969" s="550">
        <v>52360</v>
      </c>
    </row>
    <row r="6970" spans="1:2">
      <c r="A6970" s="538" t="s">
        <v>7281</v>
      </c>
      <c r="B6970" s="550">
        <v>52361</v>
      </c>
    </row>
    <row r="6971" spans="1:2">
      <c r="A6971" s="538" t="s">
        <v>7282</v>
      </c>
      <c r="B6971" s="550">
        <v>52362</v>
      </c>
    </row>
    <row r="6972" spans="1:2">
      <c r="A6972" s="538" t="s">
        <v>7283</v>
      </c>
      <c r="B6972" s="550">
        <v>52363</v>
      </c>
    </row>
    <row r="6973" spans="1:2">
      <c r="A6973" s="538" t="s">
        <v>7284</v>
      </c>
      <c r="B6973" s="550">
        <v>52364</v>
      </c>
    </row>
    <row r="6974" spans="1:2">
      <c r="A6974" s="538" t="s">
        <v>7285</v>
      </c>
      <c r="B6974" s="550">
        <v>52365</v>
      </c>
    </row>
    <row r="6975" spans="1:2">
      <c r="A6975" s="538" t="s">
        <v>7286</v>
      </c>
      <c r="B6975" s="550">
        <v>52366</v>
      </c>
    </row>
    <row r="6976" spans="1:2">
      <c r="A6976" s="538" t="s">
        <v>7287</v>
      </c>
      <c r="B6976" s="550">
        <v>52367</v>
      </c>
    </row>
    <row r="6977" spans="1:2">
      <c r="A6977" s="538" t="s">
        <v>7288</v>
      </c>
      <c r="B6977" s="550">
        <v>52368</v>
      </c>
    </row>
    <row r="6978" spans="1:2">
      <c r="A6978" s="538" t="s">
        <v>7289</v>
      </c>
      <c r="B6978" s="550">
        <v>52369</v>
      </c>
    </row>
    <row r="6979" spans="1:2">
      <c r="A6979" s="538" t="s">
        <v>7290</v>
      </c>
      <c r="B6979" s="550">
        <v>52370</v>
      </c>
    </row>
    <row r="6980" spans="1:2">
      <c r="A6980" s="538" t="s">
        <v>7291</v>
      </c>
      <c r="B6980" s="550">
        <v>52371</v>
      </c>
    </row>
    <row r="6981" spans="1:2">
      <c r="A6981" s="538" t="s">
        <v>7292</v>
      </c>
      <c r="B6981" s="550">
        <v>52372</v>
      </c>
    </row>
    <row r="6982" spans="1:2">
      <c r="A6982" s="538" t="s">
        <v>7293</v>
      </c>
      <c r="B6982" s="550">
        <v>52373</v>
      </c>
    </row>
    <row r="6983" spans="1:2">
      <c r="A6983" s="538" t="s">
        <v>7294</v>
      </c>
      <c r="B6983" s="550">
        <v>52374</v>
      </c>
    </row>
    <row r="6984" spans="1:2">
      <c r="A6984" s="538" t="s">
        <v>7295</v>
      </c>
      <c r="B6984" s="550">
        <v>52375</v>
      </c>
    </row>
    <row r="6985" spans="1:2">
      <c r="A6985" s="538" t="s">
        <v>7296</v>
      </c>
      <c r="B6985" s="550">
        <v>52376</v>
      </c>
    </row>
    <row r="6986" spans="1:2">
      <c r="A6986" s="538" t="s">
        <v>7297</v>
      </c>
      <c r="B6986" s="550">
        <v>52377</v>
      </c>
    </row>
    <row r="6987" spans="1:2">
      <c r="A6987" s="538" t="s">
        <v>7298</v>
      </c>
      <c r="B6987" s="550">
        <v>52378</v>
      </c>
    </row>
    <row r="6988" spans="1:2">
      <c r="A6988" s="538" t="s">
        <v>7299</v>
      </c>
      <c r="B6988" s="550">
        <v>52379</v>
      </c>
    </row>
    <row r="6989" spans="1:2">
      <c r="A6989" s="538" t="s">
        <v>7300</v>
      </c>
      <c r="B6989" s="550">
        <v>52380</v>
      </c>
    </row>
    <row r="6990" spans="1:2">
      <c r="A6990" s="538" t="s">
        <v>7301</v>
      </c>
      <c r="B6990" s="550">
        <v>52381</v>
      </c>
    </row>
    <row r="6991" spans="1:2">
      <c r="A6991" s="538" t="s">
        <v>7302</v>
      </c>
      <c r="B6991" s="550">
        <v>52382</v>
      </c>
    </row>
    <row r="6992" spans="1:2">
      <c r="A6992" s="538" t="s">
        <v>7303</v>
      </c>
      <c r="B6992" s="550">
        <v>52383</v>
      </c>
    </row>
    <row r="6993" spans="1:2">
      <c r="A6993" s="538" t="s">
        <v>7304</v>
      </c>
      <c r="B6993" s="550">
        <v>52384</v>
      </c>
    </row>
    <row r="6994" spans="1:2">
      <c r="A6994" s="538" t="s">
        <v>7305</v>
      </c>
      <c r="B6994" s="550">
        <v>52385</v>
      </c>
    </row>
    <row r="6995" spans="1:2">
      <c r="A6995" s="538" t="s">
        <v>7306</v>
      </c>
      <c r="B6995" s="550">
        <v>52386</v>
      </c>
    </row>
    <row r="6996" spans="1:2">
      <c r="A6996" s="538" t="s">
        <v>7307</v>
      </c>
      <c r="B6996" s="550">
        <v>52387</v>
      </c>
    </row>
    <row r="6997" spans="1:2">
      <c r="A6997" s="538" t="s">
        <v>7308</v>
      </c>
      <c r="B6997" s="550">
        <v>52388</v>
      </c>
    </row>
    <row r="6998" spans="1:2">
      <c r="A6998" s="538" t="s">
        <v>7309</v>
      </c>
      <c r="B6998" s="550">
        <v>52389</v>
      </c>
    </row>
    <row r="6999" spans="1:2">
      <c r="A6999" s="538" t="s">
        <v>7310</v>
      </c>
      <c r="B6999" s="550">
        <v>52390</v>
      </c>
    </row>
    <row r="7000" spans="1:2">
      <c r="A7000" s="538" t="s">
        <v>7311</v>
      </c>
      <c r="B7000" s="550">
        <v>52391</v>
      </c>
    </row>
    <row r="7001" spans="1:2">
      <c r="A7001" s="538" t="s">
        <v>7312</v>
      </c>
      <c r="B7001" s="550">
        <v>52392</v>
      </c>
    </row>
    <row r="7002" spans="1:2">
      <c r="A7002" s="538" t="s">
        <v>7313</v>
      </c>
      <c r="B7002" s="550">
        <v>52393</v>
      </c>
    </row>
    <row r="7003" spans="1:2">
      <c r="A7003" s="538" t="s">
        <v>7314</v>
      </c>
      <c r="B7003" s="550">
        <v>52394</v>
      </c>
    </row>
    <row r="7004" spans="1:2">
      <c r="A7004" s="538" t="s">
        <v>7315</v>
      </c>
      <c r="B7004" s="550">
        <v>52395</v>
      </c>
    </row>
    <row r="7005" spans="1:2">
      <c r="A7005" s="538" t="s">
        <v>7316</v>
      </c>
      <c r="B7005" s="550">
        <v>52396</v>
      </c>
    </row>
    <row r="7006" spans="1:2">
      <c r="A7006" s="538" t="s">
        <v>7317</v>
      </c>
      <c r="B7006" s="550">
        <v>52397</v>
      </c>
    </row>
    <row r="7007" spans="1:2">
      <c r="A7007" s="538" t="s">
        <v>7318</v>
      </c>
      <c r="B7007" s="550">
        <v>52398</v>
      </c>
    </row>
    <row r="7008" spans="1:2">
      <c r="A7008" s="538" t="s">
        <v>7319</v>
      </c>
      <c r="B7008" s="550">
        <v>52399</v>
      </c>
    </row>
    <row r="7009" spans="1:2">
      <c r="A7009" s="538" t="s">
        <v>7320</v>
      </c>
      <c r="B7009" s="550">
        <v>52400</v>
      </c>
    </row>
    <row r="7010" spans="1:2">
      <c r="A7010" s="538" t="s">
        <v>7321</v>
      </c>
      <c r="B7010" s="550">
        <v>52401</v>
      </c>
    </row>
    <row r="7011" spans="1:2">
      <c r="A7011" s="538" t="s">
        <v>7322</v>
      </c>
      <c r="B7011" s="550">
        <v>52402</v>
      </c>
    </row>
    <row r="7012" spans="1:2">
      <c r="A7012" s="538" t="s">
        <v>7323</v>
      </c>
      <c r="B7012" s="550">
        <v>52403</v>
      </c>
    </row>
    <row r="7013" spans="1:2">
      <c r="A7013" s="538" t="s">
        <v>7324</v>
      </c>
      <c r="B7013" s="550">
        <v>52404</v>
      </c>
    </row>
    <row r="7014" spans="1:2">
      <c r="A7014" s="538" t="s">
        <v>7325</v>
      </c>
      <c r="B7014" s="550">
        <v>52405</v>
      </c>
    </row>
    <row r="7015" spans="1:2">
      <c r="A7015" s="538" t="s">
        <v>7326</v>
      </c>
      <c r="B7015" s="550">
        <v>52406</v>
      </c>
    </row>
    <row r="7016" spans="1:2">
      <c r="A7016" s="538" t="s">
        <v>7327</v>
      </c>
      <c r="B7016" s="550">
        <v>52407</v>
      </c>
    </row>
    <row r="7017" spans="1:2">
      <c r="A7017" s="538" t="s">
        <v>7328</v>
      </c>
      <c r="B7017" s="550">
        <v>52408</v>
      </c>
    </row>
    <row r="7018" spans="1:2">
      <c r="A7018" s="538" t="s">
        <v>7329</v>
      </c>
      <c r="B7018" s="550">
        <v>52409</v>
      </c>
    </row>
    <row r="7019" spans="1:2">
      <c r="A7019" s="538" t="s">
        <v>7330</v>
      </c>
      <c r="B7019" s="550">
        <v>52410</v>
      </c>
    </row>
    <row r="7020" spans="1:2">
      <c r="A7020" s="538" t="s">
        <v>7331</v>
      </c>
      <c r="B7020" s="550">
        <v>52411</v>
      </c>
    </row>
    <row r="7021" spans="1:2">
      <c r="A7021" s="538" t="s">
        <v>7332</v>
      </c>
      <c r="B7021" s="550">
        <v>52412</v>
      </c>
    </row>
    <row r="7022" spans="1:2">
      <c r="A7022" s="538" t="s">
        <v>7333</v>
      </c>
      <c r="B7022" s="550">
        <v>52413</v>
      </c>
    </row>
    <row r="7023" spans="1:2">
      <c r="A7023" s="538" t="s">
        <v>7334</v>
      </c>
      <c r="B7023" s="550">
        <v>52414</v>
      </c>
    </row>
    <row r="7024" spans="1:2">
      <c r="A7024" s="538" t="s">
        <v>7335</v>
      </c>
      <c r="B7024" s="550">
        <v>52415</v>
      </c>
    </row>
    <row r="7025" spans="1:2">
      <c r="A7025" s="538" t="s">
        <v>7336</v>
      </c>
      <c r="B7025" s="550">
        <v>52416</v>
      </c>
    </row>
    <row r="7026" spans="1:2">
      <c r="A7026" s="538" t="s">
        <v>7337</v>
      </c>
      <c r="B7026" s="550">
        <v>52417</v>
      </c>
    </row>
    <row r="7027" spans="1:2">
      <c r="A7027" s="538" t="s">
        <v>7338</v>
      </c>
      <c r="B7027" s="550">
        <v>52418</v>
      </c>
    </row>
    <row r="7028" spans="1:2">
      <c r="A7028" s="538" t="s">
        <v>7339</v>
      </c>
      <c r="B7028" s="550">
        <v>52419</v>
      </c>
    </row>
    <row r="7029" spans="1:2">
      <c r="A7029" s="538" t="s">
        <v>7340</v>
      </c>
      <c r="B7029" s="550">
        <v>52420</v>
      </c>
    </row>
    <row r="7030" spans="1:2">
      <c r="A7030" s="538" t="s">
        <v>7341</v>
      </c>
      <c r="B7030" s="550">
        <v>52421</v>
      </c>
    </row>
    <row r="7031" spans="1:2">
      <c r="A7031" s="538" t="s">
        <v>7342</v>
      </c>
      <c r="B7031" s="550">
        <v>52422</v>
      </c>
    </row>
    <row r="7032" spans="1:2">
      <c r="A7032" s="538" t="s">
        <v>7343</v>
      </c>
      <c r="B7032" s="550">
        <v>52423</v>
      </c>
    </row>
    <row r="7033" spans="1:2">
      <c r="A7033" s="538" t="s">
        <v>7344</v>
      </c>
      <c r="B7033" s="550">
        <v>52424</v>
      </c>
    </row>
    <row r="7034" spans="1:2">
      <c r="A7034" s="538" t="s">
        <v>7345</v>
      </c>
      <c r="B7034" s="550">
        <v>52425</v>
      </c>
    </row>
    <row r="7035" spans="1:2">
      <c r="A7035" s="538" t="s">
        <v>7346</v>
      </c>
      <c r="B7035" s="550">
        <v>52426</v>
      </c>
    </row>
    <row r="7036" spans="1:2">
      <c r="A7036" s="538" t="s">
        <v>7347</v>
      </c>
      <c r="B7036" s="550">
        <v>52427</v>
      </c>
    </row>
    <row r="7037" spans="1:2">
      <c r="A7037" s="538" t="s">
        <v>7348</v>
      </c>
      <c r="B7037" s="550">
        <v>52428</v>
      </c>
    </row>
    <row r="7038" spans="1:2">
      <c r="A7038" s="538" t="s">
        <v>7349</v>
      </c>
      <c r="B7038" s="550">
        <v>52429</v>
      </c>
    </row>
    <row r="7039" spans="1:2">
      <c r="A7039" s="538" t="s">
        <v>7350</v>
      </c>
      <c r="B7039" s="550">
        <v>52430</v>
      </c>
    </row>
    <row r="7040" spans="1:2">
      <c r="A7040" s="538" t="s">
        <v>7351</v>
      </c>
      <c r="B7040" s="550">
        <v>52431</v>
      </c>
    </row>
    <row r="7041" spans="1:2">
      <c r="A7041" s="538" t="s">
        <v>7352</v>
      </c>
      <c r="B7041" s="550">
        <v>52432</v>
      </c>
    </row>
    <row r="7042" spans="1:2">
      <c r="A7042" s="538" t="s">
        <v>7353</v>
      </c>
      <c r="B7042" s="550">
        <v>52433</v>
      </c>
    </row>
    <row r="7043" spans="1:2">
      <c r="A7043" s="538" t="s">
        <v>7354</v>
      </c>
      <c r="B7043" s="550">
        <v>52434</v>
      </c>
    </row>
    <row r="7044" spans="1:2">
      <c r="A7044" s="538" t="s">
        <v>7355</v>
      </c>
      <c r="B7044" s="550">
        <v>52435</v>
      </c>
    </row>
    <row r="7045" spans="1:2">
      <c r="A7045" s="538" t="s">
        <v>7356</v>
      </c>
      <c r="B7045" s="550">
        <v>52436</v>
      </c>
    </row>
    <row r="7046" spans="1:2">
      <c r="A7046" s="538" t="s">
        <v>7357</v>
      </c>
      <c r="B7046" s="550">
        <v>52437</v>
      </c>
    </row>
    <row r="7047" spans="1:2">
      <c r="A7047" s="538" t="s">
        <v>7358</v>
      </c>
      <c r="B7047" s="550">
        <v>52438</v>
      </c>
    </row>
    <row r="7048" spans="1:2">
      <c r="A7048" s="538" t="s">
        <v>7359</v>
      </c>
      <c r="B7048" s="550">
        <v>52439</v>
      </c>
    </row>
    <row r="7049" spans="1:2">
      <c r="A7049" s="538" t="s">
        <v>7360</v>
      </c>
      <c r="B7049" s="550">
        <v>52440</v>
      </c>
    </row>
    <row r="7050" spans="1:2">
      <c r="A7050" s="538" t="s">
        <v>7361</v>
      </c>
      <c r="B7050" s="550">
        <v>52441</v>
      </c>
    </row>
    <row r="7051" spans="1:2">
      <c r="A7051" s="538" t="s">
        <v>7362</v>
      </c>
      <c r="B7051" s="550">
        <v>52442</v>
      </c>
    </row>
    <row r="7052" spans="1:2">
      <c r="A7052" s="538" t="s">
        <v>7363</v>
      </c>
      <c r="B7052" s="550">
        <v>52443</v>
      </c>
    </row>
    <row r="7053" spans="1:2">
      <c r="A7053" s="538" t="s">
        <v>7364</v>
      </c>
      <c r="B7053" s="550">
        <v>52444</v>
      </c>
    </row>
    <row r="7054" spans="1:2">
      <c r="A7054" s="538" t="s">
        <v>7365</v>
      </c>
      <c r="B7054" s="550">
        <v>52445</v>
      </c>
    </row>
    <row r="7055" spans="1:2">
      <c r="A7055" s="538" t="s">
        <v>7366</v>
      </c>
      <c r="B7055" s="550">
        <v>52446</v>
      </c>
    </row>
    <row r="7056" spans="1:2">
      <c r="A7056" s="538" t="s">
        <v>7367</v>
      </c>
      <c r="B7056" s="550">
        <v>52447</v>
      </c>
    </row>
    <row r="7057" spans="1:2">
      <c r="A7057" s="538" t="s">
        <v>7368</v>
      </c>
      <c r="B7057" s="550">
        <v>52448</v>
      </c>
    </row>
    <row r="7058" spans="1:2">
      <c r="A7058" s="538" t="s">
        <v>7369</v>
      </c>
      <c r="B7058" s="550">
        <v>52449</v>
      </c>
    </row>
    <row r="7059" spans="1:2">
      <c r="A7059" s="538" t="s">
        <v>7370</v>
      </c>
      <c r="B7059" s="550">
        <v>52450</v>
      </c>
    </row>
    <row r="7060" spans="1:2">
      <c r="A7060" s="538" t="s">
        <v>7371</v>
      </c>
      <c r="B7060" s="550">
        <v>52451</v>
      </c>
    </row>
    <row r="7061" spans="1:2">
      <c r="A7061" s="538" t="s">
        <v>7372</v>
      </c>
      <c r="B7061" s="550">
        <v>52452</v>
      </c>
    </row>
    <row r="7062" spans="1:2">
      <c r="A7062" s="538" t="s">
        <v>7373</v>
      </c>
      <c r="B7062" s="550">
        <v>52453</v>
      </c>
    </row>
    <row r="7063" spans="1:2">
      <c r="A7063" s="538" t="s">
        <v>7374</v>
      </c>
      <c r="B7063" s="550">
        <v>52454</v>
      </c>
    </row>
    <row r="7064" spans="1:2">
      <c r="A7064" s="538" t="s">
        <v>7375</v>
      </c>
      <c r="B7064" s="550">
        <v>52455</v>
      </c>
    </row>
    <row r="7065" spans="1:2">
      <c r="A7065" s="538" t="s">
        <v>7376</v>
      </c>
      <c r="B7065" s="550">
        <v>52456</v>
      </c>
    </row>
    <row r="7066" spans="1:2">
      <c r="A7066" s="538" t="s">
        <v>7377</v>
      </c>
      <c r="B7066" s="550">
        <v>52457</v>
      </c>
    </row>
    <row r="7067" spans="1:2">
      <c r="A7067" s="538" t="s">
        <v>7378</v>
      </c>
      <c r="B7067" s="550">
        <v>52458</v>
      </c>
    </row>
    <row r="7068" spans="1:2">
      <c r="A7068" s="538" t="s">
        <v>7379</v>
      </c>
      <c r="B7068" s="550">
        <v>52459</v>
      </c>
    </row>
    <row r="7069" spans="1:2">
      <c r="A7069" s="538" t="s">
        <v>7380</v>
      </c>
      <c r="B7069" s="550">
        <v>52460</v>
      </c>
    </row>
    <row r="7070" spans="1:2">
      <c r="A7070" s="538" t="s">
        <v>7381</v>
      </c>
      <c r="B7070" s="550">
        <v>52461</v>
      </c>
    </row>
    <row r="7071" spans="1:2">
      <c r="A7071" s="538" t="s">
        <v>7382</v>
      </c>
      <c r="B7071" s="550">
        <v>52462</v>
      </c>
    </row>
    <row r="7072" spans="1:2">
      <c r="A7072" s="538" t="s">
        <v>7383</v>
      </c>
      <c r="B7072" s="550">
        <v>52463</v>
      </c>
    </row>
    <row r="7073" spans="1:2">
      <c r="A7073" s="538" t="s">
        <v>7384</v>
      </c>
      <c r="B7073" s="550">
        <v>52464</v>
      </c>
    </row>
    <row r="7074" spans="1:2">
      <c r="A7074" s="538" t="s">
        <v>7385</v>
      </c>
      <c r="B7074" s="550">
        <v>52465</v>
      </c>
    </row>
    <row r="7075" spans="1:2">
      <c r="A7075" s="538" t="s">
        <v>7386</v>
      </c>
      <c r="B7075" s="550">
        <v>52466</v>
      </c>
    </row>
    <row r="7076" spans="1:2">
      <c r="A7076" s="538" t="s">
        <v>7387</v>
      </c>
      <c r="B7076" s="550">
        <v>52467</v>
      </c>
    </row>
    <row r="7077" spans="1:2">
      <c r="A7077" s="538" t="s">
        <v>7388</v>
      </c>
      <c r="B7077" s="550">
        <v>52468</v>
      </c>
    </row>
    <row r="7078" spans="1:2">
      <c r="A7078" s="538" t="s">
        <v>7389</v>
      </c>
      <c r="B7078" s="550">
        <v>52469</v>
      </c>
    </row>
    <row r="7079" spans="1:2">
      <c r="A7079" s="538" t="s">
        <v>7390</v>
      </c>
      <c r="B7079" s="550">
        <v>52470</v>
      </c>
    </row>
    <row r="7080" spans="1:2">
      <c r="A7080" s="538" t="s">
        <v>7391</v>
      </c>
      <c r="B7080" s="550">
        <v>52471</v>
      </c>
    </row>
    <row r="7081" spans="1:2">
      <c r="A7081" s="538" t="s">
        <v>7392</v>
      </c>
      <c r="B7081" s="550">
        <v>52472</v>
      </c>
    </row>
    <row r="7082" spans="1:2">
      <c r="A7082" s="538" t="s">
        <v>7393</v>
      </c>
      <c r="B7082" s="550">
        <v>52473</v>
      </c>
    </row>
    <row r="7083" spans="1:2">
      <c r="A7083" s="538" t="s">
        <v>7394</v>
      </c>
      <c r="B7083" s="550">
        <v>52474</v>
      </c>
    </row>
    <row r="7084" spans="1:2">
      <c r="A7084" s="538" t="s">
        <v>7395</v>
      </c>
      <c r="B7084" s="550">
        <v>52475</v>
      </c>
    </row>
    <row r="7085" spans="1:2">
      <c r="A7085" s="538" t="s">
        <v>7396</v>
      </c>
      <c r="B7085" s="550">
        <v>52476</v>
      </c>
    </row>
    <row r="7086" spans="1:2">
      <c r="A7086" s="538" t="s">
        <v>7397</v>
      </c>
      <c r="B7086" s="550">
        <v>52477</v>
      </c>
    </row>
    <row r="7087" spans="1:2">
      <c r="A7087" s="538" t="s">
        <v>7398</v>
      </c>
      <c r="B7087" s="550">
        <v>52478</v>
      </c>
    </row>
    <row r="7088" spans="1:2">
      <c r="A7088" s="538" t="s">
        <v>7399</v>
      </c>
      <c r="B7088" s="550">
        <v>52479</v>
      </c>
    </row>
    <row r="7089" spans="1:2">
      <c r="A7089" s="538" t="s">
        <v>7400</v>
      </c>
      <c r="B7089" s="550">
        <v>52480</v>
      </c>
    </row>
    <row r="7090" spans="1:2">
      <c r="A7090" s="538" t="s">
        <v>7401</v>
      </c>
      <c r="B7090" s="550">
        <v>52481</v>
      </c>
    </row>
    <row r="7091" spans="1:2">
      <c r="A7091" s="538" t="s">
        <v>7402</v>
      </c>
      <c r="B7091" s="550">
        <v>52482</v>
      </c>
    </row>
    <row r="7092" spans="1:2">
      <c r="A7092" s="538" t="s">
        <v>7403</v>
      </c>
      <c r="B7092" s="550">
        <v>52483</v>
      </c>
    </row>
    <row r="7093" spans="1:2">
      <c r="A7093" s="538" t="s">
        <v>7404</v>
      </c>
      <c r="B7093" s="550">
        <v>52484</v>
      </c>
    </row>
    <row r="7094" spans="1:2">
      <c r="A7094" s="538" t="s">
        <v>7405</v>
      </c>
      <c r="B7094" s="550">
        <v>52485</v>
      </c>
    </row>
    <row r="7095" spans="1:2">
      <c r="A7095" s="538" t="s">
        <v>7406</v>
      </c>
      <c r="B7095" s="550">
        <v>52486</v>
      </c>
    </row>
    <row r="7096" spans="1:2">
      <c r="A7096" s="538" t="s">
        <v>7407</v>
      </c>
      <c r="B7096" s="550">
        <v>52487</v>
      </c>
    </row>
    <row r="7097" spans="1:2">
      <c r="A7097" s="538" t="s">
        <v>7408</v>
      </c>
      <c r="B7097" s="550">
        <v>52488</v>
      </c>
    </row>
    <row r="7098" spans="1:2">
      <c r="A7098" s="538" t="s">
        <v>7409</v>
      </c>
      <c r="B7098" s="550">
        <v>52489</v>
      </c>
    </row>
    <row r="7099" spans="1:2">
      <c r="A7099" s="538" t="s">
        <v>7410</v>
      </c>
      <c r="B7099" s="550">
        <v>52490</v>
      </c>
    </row>
    <row r="7100" spans="1:2">
      <c r="A7100" s="538" t="s">
        <v>7411</v>
      </c>
      <c r="B7100" s="550">
        <v>52491</v>
      </c>
    </row>
    <row r="7101" spans="1:2">
      <c r="A7101" s="538" t="s">
        <v>7412</v>
      </c>
      <c r="B7101" s="550">
        <v>52492</v>
      </c>
    </row>
    <row r="7102" spans="1:2">
      <c r="A7102" s="538" t="s">
        <v>7413</v>
      </c>
      <c r="B7102" s="550">
        <v>52493</v>
      </c>
    </row>
    <row r="7103" spans="1:2">
      <c r="A7103" s="538" t="s">
        <v>7414</v>
      </c>
      <c r="B7103" s="550">
        <v>52494</v>
      </c>
    </row>
    <row r="7104" spans="1:2">
      <c r="A7104" s="538" t="s">
        <v>7415</v>
      </c>
      <c r="B7104" s="550">
        <v>52495</v>
      </c>
    </row>
    <row r="7105" spans="1:2">
      <c r="A7105" s="538" t="s">
        <v>7416</v>
      </c>
      <c r="B7105" s="550">
        <v>52496</v>
      </c>
    </row>
    <row r="7106" spans="1:2">
      <c r="A7106" s="538" t="s">
        <v>7417</v>
      </c>
      <c r="B7106" s="550">
        <v>52497</v>
      </c>
    </row>
    <row r="7107" spans="1:2">
      <c r="A7107" s="538" t="s">
        <v>7418</v>
      </c>
      <c r="B7107" s="550">
        <v>52498</v>
      </c>
    </row>
    <row r="7108" spans="1:2">
      <c r="A7108" s="538" t="s">
        <v>7419</v>
      </c>
      <c r="B7108" s="550">
        <v>52499</v>
      </c>
    </row>
    <row r="7109" spans="1:2">
      <c r="A7109" s="538" t="s">
        <v>7420</v>
      </c>
      <c r="B7109" s="550">
        <v>52500</v>
      </c>
    </row>
    <row r="7110" spans="1:2">
      <c r="A7110" s="538" t="s">
        <v>7421</v>
      </c>
      <c r="B7110" s="550">
        <v>52501</v>
      </c>
    </row>
    <row r="7111" spans="1:2">
      <c r="A7111" s="538" t="s">
        <v>7422</v>
      </c>
      <c r="B7111" s="550">
        <v>52502</v>
      </c>
    </row>
    <row r="7112" spans="1:2">
      <c r="A7112" s="538" t="s">
        <v>7423</v>
      </c>
      <c r="B7112" s="550">
        <v>52503</v>
      </c>
    </row>
    <row r="7113" spans="1:2">
      <c r="A7113" s="538" t="s">
        <v>7424</v>
      </c>
      <c r="B7113" s="550">
        <v>52504</v>
      </c>
    </row>
    <row r="7114" spans="1:2">
      <c r="A7114" s="538" t="s">
        <v>7425</v>
      </c>
      <c r="B7114" s="550">
        <v>52505</v>
      </c>
    </row>
    <row r="7115" spans="1:2">
      <c r="A7115" s="538" t="s">
        <v>7426</v>
      </c>
      <c r="B7115" s="550">
        <v>52506</v>
      </c>
    </row>
    <row r="7116" spans="1:2">
      <c r="A7116" s="538" t="s">
        <v>7427</v>
      </c>
      <c r="B7116" s="550">
        <v>52507</v>
      </c>
    </row>
    <row r="7117" spans="1:2">
      <c r="A7117" s="538" t="s">
        <v>7428</v>
      </c>
      <c r="B7117" s="550">
        <v>52508</v>
      </c>
    </row>
    <row r="7118" spans="1:2">
      <c r="A7118" s="538" t="s">
        <v>7429</v>
      </c>
      <c r="B7118" s="550">
        <v>52509</v>
      </c>
    </row>
    <row r="7119" spans="1:2">
      <c r="A7119" s="538" t="s">
        <v>7430</v>
      </c>
      <c r="B7119" s="550">
        <v>52510</v>
      </c>
    </row>
    <row r="7120" spans="1:2">
      <c r="A7120" s="538" t="s">
        <v>7431</v>
      </c>
      <c r="B7120" s="550">
        <v>52511</v>
      </c>
    </row>
    <row r="7121" spans="1:2">
      <c r="A7121" s="538" t="s">
        <v>7432</v>
      </c>
      <c r="B7121" s="550">
        <v>52512</v>
      </c>
    </row>
    <row r="7122" spans="1:2">
      <c r="A7122" s="538" t="s">
        <v>7433</v>
      </c>
      <c r="B7122" s="550">
        <v>52513</v>
      </c>
    </row>
    <row r="7123" spans="1:2">
      <c r="A7123" s="538" t="s">
        <v>7434</v>
      </c>
      <c r="B7123" s="550">
        <v>52514</v>
      </c>
    </row>
    <row r="7124" spans="1:2">
      <c r="A7124" s="538" t="s">
        <v>7435</v>
      </c>
      <c r="B7124" s="550">
        <v>52515</v>
      </c>
    </row>
    <row r="7125" spans="1:2">
      <c r="A7125" s="538" t="s">
        <v>7436</v>
      </c>
      <c r="B7125" s="550">
        <v>52516</v>
      </c>
    </row>
    <row r="7126" spans="1:2">
      <c r="A7126" s="538" t="s">
        <v>7437</v>
      </c>
      <c r="B7126" s="550">
        <v>52517</v>
      </c>
    </row>
    <row r="7127" spans="1:2">
      <c r="A7127" s="538" t="s">
        <v>7438</v>
      </c>
      <c r="B7127" s="550">
        <v>52518</v>
      </c>
    </row>
    <row r="7128" spans="1:2">
      <c r="A7128" s="538" t="s">
        <v>7439</v>
      </c>
      <c r="B7128" s="550">
        <v>52519</v>
      </c>
    </row>
    <row r="7129" spans="1:2">
      <c r="A7129" s="538" t="s">
        <v>7440</v>
      </c>
      <c r="B7129" s="550">
        <v>52520</v>
      </c>
    </row>
    <row r="7130" spans="1:2">
      <c r="A7130" s="538" t="s">
        <v>7441</v>
      </c>
      <c r="B7130" s="550">
        <v>52521</v>
      </c>
    </row>
    <row r="7131" spans="1:2">
      <c r="A7131" s="538" t="s">
        <v>7442</v>
      </c>
      <c r="B7131" s="550">
        <v>52522</v>
      </c>
    </row>
    <row r="7132" spans="1:2">
      <c r="A7132" s="538" t="s">
        <v>7443</v>
      </c>
      <c r="B7132" s="550">
        <v>52523</v>
      </c>
    </row>
    <row r="7133" spans="1:2">
      <c r="A7133" s="538" t="s">
        <v>7444</v>
      </c>
      <c r="B7133" s="550">
        <v>52524</v>
      </c>
    </row>
    <row r="7134" spans="1:2">
      <c r="A7134" s="538" t="s">
        <v>7445</v>
      </c>
      <c r="B7134" s="550">
        <v>52525</v>
      </c>
    </row>
    <row r="7135" spans="1:2">
      <c r="A7135" s="538" t="s">
        <v>7446</v>
      </c>
      <c r="B7135" s="550">
        <v>52526</v>
      </c>
    </row>
    <row r="7136" spans="1:2">
      <c r="A7136" s="538" t="s">
        <v>7447</v>
      </c>
      <c r="B7136" s="550">
        <v>52527</v>
      </c>
    </row>
    <row r="7137" spans="1:2">
      <c r="A7137" s="538" t="s">
        <v>7448</v>
      </c>
      <c r="B7137" s="550">
        <v>52528</v>
      </c>
    </row>
    <row r="7138" spans="1:2">
      <c r="A7138" s="538" t="s">
        <v>7449</v>
      </c>
      <c r="B7138" s="550">
        <v>52529</v>
      </c>
    </row>
    <row r="7139" spans="1:2">
      <c r="A7139" s="538" t="s">
        <v>7450</v>
      </c>
      <c r="B7139" s="550">
        <v>52530</v>
      </c>
    </row>
    <row r="7140" spans="1:2">
      <c r="A7140" s="538" t="s">
        <v>7451</v>
      </c>
      <c r="B7140" s="550">
        <v>52531</v>
      </c>
    </row>
    <row r="7141" spans="1:2">
      <c r="A7141" s="538" t="s">
        <v>7452</v>
      </c>
      <c r="B7141" s="550">
        <v>52532</v>
      </c>
    </row>
    <row r="7142" spans="1:2">
      <c r="A7142" s="538" t="s">
        <v>7453</v>
      </c>
      <c r="B7142" s="550">
        <v>52533</v>
      </c>
    </row>
    <row r="7143" spans="1:2">
      <c r="A7143" s="538" t="s">
        <v>7454</v>
      </c>
      <c r="B7143" s="550">
        <v>52534</v>
      </c>
    </row>
    <row r="7144" spans="1:2">
      <c r="A7144" s="538" t="s">
        <v>7455</v>
      </c>
      <c r="B7144" s="550">
        <v>52535</v>
      </c>
    </row>
    <row r="7145" spans="1:2">
      <c r="A7145" s="538" t="s">
        <v>7456</v>
      </c>
      <c r="B7145" s="550">
        <v>52536</v>
      </c>
    </row>
    <row r="7146" spans="1:2">
      <c r="A7146" s="538" t="s">
        <v>7457</v>
      </c>
      <c r="B7146" s="550">
        <v>52537</v>
      </c>
    </row>
    <row r="7147" spans="1:2">
      <c r="A7147" s="538" t="s">
        <v>7458</v>
      </c>
      <c r="B7147" s="550">
        <v>52538</v>
      </c>
    </row>
    <row r="7148" spans="1:2">
      <c r="A7148" s="538" t="s">
        <v>7459</v>
      </c>
      <c r="B7148" s="550">
        <v>52539</v>
      </c>
    </row>
    <row r="7149" spans="1:2">
      <c r="A7149" s="538" t="s">
        <v>7460</v>
      </c>
      <c r="B7149" s="550">
        <v>52540</v>
      </c>
    </row>
    <row r="7150" spans="1:2">
      <c r="A7150" s="538" t="s">
        <v>7461</v>
      </c>
      <c r="B7150" s="550">
        <v>52541</v>
      </c>
    </row>
    <row r="7151" spans="1:2">
      <c r="A7151" s="538" t="s">
        <v>7462</v>
      </c>
      <c r="B7151" s="550">
        <v>52542</v>
      </c>
    </row>
    <row r="7152" spans="1:2">
      <c r="A7152" s="538" t="s">
        <v>7463</v>
      </c>
      <c r="B7152" s="550">
        <v>52543</v>
      </c>
    </row>
    <row r="7153" spans="1:2">
      <c r="A7153" s="538" t="s">
        <v>7464</v>
      </c>
      <c r="B7153" s="550">
        <v>52544</v>
      </c>
    </row>
    <row r="7154" spans="1:2">
      <c r="A7154" s="538" t="s">
        <v>7465</v>
      </c>
      <c r="B7154" s="550">
        <v>52545</v>
      </c>
    </row>
    <row r="7155" spans="1:2">
      <c r="A7155" s="538" t="s">
        <v>7466</v>
      </c>
      <c r="B7155" s="550">
        <v>52546</v>
      </c>
    </row>
    <row r="7156" spans="1:2">
      <c r="A7156" s="538" t="s">
        <v>7467</v>
      </c>
      <c r="B7156" s="550">
        <v>52547</v>
      </c>
    </row>
    <row r="7157" spans="1:2">
      <c r="A7157" s="538" t="s">
        <v>7468</v>
      </c>
      <c r="B7157" s="550">
        <v>52548</v>
      </c>
    </row>
    <row r="7158" spans="1:2">
      <c r="A7158" s="538" t="s">
        <v>7469</v>
      </c>
      <c r="B7158" s="550">
        <v>52549</v>
      </c>
    </row>
    <row r="7159" spans="1:2">
      <c r="A7159" s="538" t="s">
        <v>7470</v>
      </c>
      <c r="B7159" s="550">
        <v>52550</v>
      </c>
    </row>
    <row r="7160" spans="1:2">
      <c r="A7160" s="538" t="s">
        <v>7471</v>
      </c>
      <c r="B7160" s="550">
        <v>52551</v>
      </c>
    </row>
    <row r="7161" spans="1:2">
      <c r="A7161" s="538" t="s">
        <v>7472</v>
      </c>
      <c r="B7161" s="550">
        <v>52552</v>
      </c>
    </row>
    <row r="7162" spans="1:2">
      <c r="A7162" s="538" t="s">
        <v>7473</v>
      </c>
      <c r="B7162" s="550">
        <v>52553</v>
      </c>
    </row>
    <row r="7163" spans="1:2">
      <c r="A7163" s="538" t="s">
        <v>7474</v>
      </c>
      <c r="B7163" s="550">
        <v>52554</v>
      </c>
    </row>
    <row r="7164" spans="1:2">
      <c r="A7164" s="538" t="s">
        <v>7475</v>
      </c>
      <c r="B7164" s="550">
        <v>52555</v>
      </c>
    </row>
    <row r="7165" spans="1:2">
      <c r="A7165" s="538" t="s">
        <v>7476</v>
      </c>
      <c r="B7165" s="550">
        <v>52556</v>
      </c>
    </row>
    <row r="7166" spans="1:2">
      <c r="A7166" s="538" t="s">
        <v>7477</v>
      </c>
      <c r="B7166" s="550">
        <v>52557</v>
      </c>
    </row>
    <row r="7167" spans="1:2">
      <c r="A7167" s="538" t="s">
        <v>7478</v>
      </c>
      <c r="B7167" s="550">
        <v>52558</v>
      </c>
    </row>
    <row r="7168" spans="1:2">
      <c r="A7168" s="538" t="s">
        <v>7479</v>
      </c>
      <c r="B7168" s="550">
        <v>52559</v>
      </c>
    </row>
    <row r="7169" spans="1:2">
      <c r="A7169" s="538" t="s">
        <v>7480</v>
      </c>
      <c r="B7169" s="550">
        <v>52560</v>
      </c>
    </row>
    <row r="7170" spans="1:2">
      <c r="A7170" s="538" t="s">
        <v>7481</v>
      </c>
      <c r="B7170" s="550">
        <v>52561</v>
      </c>
    </row>
    <row r="7171" spans="1:2">
      <c r="A7171" s="538" t="s">
        <v>7482</v>
      </c>
      <c r="B7171" s="550">
        <v>52562</v>
      </c>
    </row>
    <row r="7172" spans="1:2">
      <c r="A7172" s="538" t="s">
        <v>7483</v>
      </c>
      <c r="B7172" s="550">
        <v>52563</v>
      </c>
    </row>
    <row r="7173" spans="1:2">
      <c r="A7173" s="538" t="s">
        <v>7484</v>
      </c>
      <c r="B7173" s="550">
        <v>52564</v>
      </c>
    </row>
    <row r="7174" spans="1:2">
      <c r="A7174" s="538" t="s">
        <v>7485</v>
      </c>
      <c r="B7174" s="550">
        <v>52565</v>
      </c>
    </row>
    <row r="7175" spans="1:2">
      <c r="A7175" s="538" t="s">
        <v>7486</v>
      </c>
      <c r="B7175" s="550">
        <v>52566</v>
      </c>
    </row>
    <row r="7176" spans="1:2">
      <c r="A7176" s="538" t="s">
        <v>7487</v>
      </c>
      <c r="B7176" s="550">
        <v>52567</v>
      </c>
    </row>
    <row r="7177" spans="1:2">
      <c r="A7177" s="538" t="s">
        <v>7488</v>
      </c>
      <c r="B7177" s="550">
        <v>52568</v>
      </c>
    </row>
    <row r="7178" spans="1:2">
      <c r="A7178" s="538" t="s">
        <v>7489</v>
      </c>
      <c r="B7178" s="550">
        <v>52569</v>
      </c>
    </row>
    <row r="7179" spans="1:2">
      <c r="A7179" s="538" t="s">
        <v>7490</v>
      </c>
      <c r="B7179" s="550">
        <v>52570</v>
      </c>
    </row>
    <row r="7180" spans="1:2">
      <c r="A7180" s="538" t="s">
        <v>7491</v>
      </c>
      <c r="B7180" s="550">
        <v>52571</v>
      </c>
    </row>
    <row r="7181" spans="1:2">
      <c r="A7181" s="538" t="s">
        <v>7492</v>
      </c>
      <c r="B7181" s="550">
        <v>52572</v>
      </c>
    </row>
    <row r="7182" spans="1:2">
      <c r="A7182" s="538" t="s">
        <v>7493</v>
      </c>
      <c r="B7182" s="550">
        <v>52573</v>
      </c>
    </row>
    <row r="7183" spans="1:2">
      <c r="A7183" s="538" t="s">
        <v>7494</v>
      </c>
      <c r="B7183" s="550">
        <v>52574</v>
      </c>
    </row>
    <row r="7184" spans="1:2">
      <c r="A7184" s="538" t="s">
        <v>7495</v>
      </c>
      <c r="B7184" s="550">
        <v>52575</v>
      </c>
    </row>
    <row r="7185" spans="1:2">
      <c r="A7185" s="538" t="s">
        <v>7496</v>
      </c>
      <c r="B7185" s="550">
        <v>52576</v>
      </c>
    </row>
    <row r="7186" spans="1:2">
      <c r="A7186" s="538" t="s">
        <v>7497</v>
      </c>
      <c r="B7186" s="550">
        <v>52577</v>
      </c>
    </row>
    <row r="7187" spans="1:2">
      <c r="A7187" s="538" t="s">
        <v>7498</v>
      </c>
      <c r="B7187" s="550">
        <v>52578</v>
      </c>
    </row>
    <row r="7188" spans="1:2">
      <c r="A7188" s="538" t="s">
        <v>7499</v>
      </c>
      <c r="B7188" s="550">
        <v>52579</v>
      </c>
    </row>
    <row r="7189" spans="1:2">
      <c r="A7189" s="538" t="s">
        <v>7500</v>
      </c>
      <c r="B7189" s="550">
        <v>52580</v>
      </c>
    </row>
    <row r="7190" spans="1:2">
      <c r="A7190" s="538" t="s">
        <v>7501</v>
      </c>
      <c r="B7190" s="550">
        <v>52581</v>
      </c>
    </row>
    <row r="7191" spans="1:2">
      <c r="A7191" s="538" t="s">
        <v>7502</v>
      </c>
      <c r="B7191" s="550">
        <v>52582</v>
      </c>
    </row>
    <row r="7192" spans="1:2">
      <c r="A7192" s="538" t="s">
        <v>7503</v>
      </c>
      <c r="B7192" s="550">
        <v>52583</v>
      </c>
    </row>
    <row r="7193" spans="1:2">
      <c r="A7193" s="538" t="s">
        <v>7504</v>
      </c>
      <c r="B7193" s="550">
        <v>52584</v>
      </c>
    </row>
    <row r="7194" spans="1:2">
      <c r="A7194" s="538" t="s">
        <v>7505</v>
      </c>
      <c r="B7194" s="550">
        <v>52585</v>
      </c>
    </row>
    <row r="7195" spans="1:2">
      <c r="A7195" s="538" t="s">
        <v>7506</v>
      </c>
      <c r="B7195" s="550">
        <v>52586</v>
      </c>
    </row>
    <row r="7196" spans="1:2">
      <c r="A7196" s="538" t="s">
        <v>7507</v>
      </c>
      <c r="B7196" s="550">
        <v>52587</v>
      </c>
    </row>
    <row r="7197" spans="1:2">
      <c r="A7197" s="538" t="s">
        <v>7508</v>
      </c>
      <c r="B7197" s="550">
        <v>52588</v>
      </c>
    </row>
    <row r="7198" spans="1:2">
      <c r="A7198" s="538" t="s">
        <v>7509</v>
      </c>
      <c r="B7198" s="550">
        <v>52589</v>
      </c>
    </row>
    <row r="7199" spans="1:2">
      <c r="A7199" s="538" t="s">
        <v>7510</v>
      </c>
      <c r="B7199" s="550">
        <v>52590</v>
      </c>
    </row>
    <row r="7200" spans="1:2">
      <c r="A7200" s="538" t="s">
        <v>7511</v>
      </c>
      <c r="B7200" s="550">
        <v>52591</v>
      </c>
    </row>
    <row r="7201" spans="1:2">
      <c r="A7201" s="538" t="s">
        <v>7512</v>
      </c>
      <c r="B7201" s="550">
        <v>52592</v>
      </c>
    </row>
    <row r="7202" spans="1:2">
      <c r="A7202" s="538" t="s">
        <v>7513</v>
      </c>
      <c r="B7202" s="550">
        <v>52593</v>
      </c>
    </row>
    <row r="7203" spans="1:2">
      <c r="A7203" s="538" t="s">
        <v>7514</v>
      </c>
      <c r="B7203" s="550">
        <v>52594</v>
      </c>
    </row>
    <row r="7204" spans="1:2">
      <c r="A7204" s="538" t="s">
        <v>7515</v>
      </c>
      <c r="B7204" s="550">
        <v>52595</v>
      </c>
    </row>
    <row r="7205" spans="1:2">
      <c r="A7205" s="538" t="s">
        <v>7516</v>
      </c>
      <c r="B7205" s="550">
        <v>52596</v>
      </c>
    </row>
    <row r="7206" spans="1:2">
      <c r="A7206" s="538" t="s">
        <v>7517</v>
      </c>
      <c r="B7206" s="550">
        <v>52597</v>
      </c>
    </row>
    <row r="7207" spans="1:2">
      <c r="A7207" s="538" t="s">
        <v>7518</v>
      </c>
      <c r="B7207" s="550">
        <v>52598</v>
      </c>
    </row>
    <row r="7208" spans="1:2">
      <c r="A7208" s="538" t="s">
        <v>7519</v>
      </c>
      <c r="B7208" s="550">
        <v>52599</v>
      </c>
    </row>
    <row r="7209" spans="1:2">
      <c r="A7209" s="538" t="s">
        <v>7520</v>
      </c>
      <c r="B7209" s="550">
        <v>52600</v>
      </c>
    </row>
    <row r="7210" spans="1:2">
      <c r="A7210" s="538" t="s">
        <v>7521</v>
      </c>
      <c r="B7210" s="550">
        <v>52601</v>
      </c>
    </row>
    <row r="7211" spans="1:2">
      <c r="A7211" s="538" t="s">
        <v>7522</v>
      </c>
      <c r="B7211" s="550">
        <v>52602</v>
      </c>
    </row>
    <row r="7212" spans="1:2">
      <c r="A7212" s="538" t="s">
        <v>7523</v>
      </c>
      <c r="B7212" s="550">
        <v>52603</v>
      </c>
    </row>
    <row r="7213" spans="1:2">
      <c r="A7213" s="538" t="s">
        <v>7524</v>
      </c>
      <c r="B7213" s="550">
        <v>52604</v>
      </c>
    </row>
    <row r="7214" spans="1:2">
      <c r="A7214" s="538" t="s">
        <v>7525</v>
      </c>
      <c r="B7214" s="550">
        <v>52605</v>
      </c>
    </row>
    <row r="7215" spans="1:2">
      <c r="A7215" s="538" t="s">
        <v>7526</v>
      </c>
      <c r="B7215" s="550">
        <v>52606</v>
      </c>
    </row>
    <row r="7216" spans="1:2">
      <c r="A7216" s="538" t="s">
        <v>7527</v>
      </c>
      <c r="B7216" s="550">
        <v>52607</v>
      </c>
    </row>
    <row r="7217" spans="1:2">
      <c r="A7217" s="538" t="s">
        <v>7528</v>
      </c>
      <c r="B7217" s="550">
        <v>52608</v>
      </c>
    </row>
    <row r="7218" spans="1:2">
      <c r="A7218" s="538" t="s">
        <v>7529</v>
      </c>
      <c r="B7218" s="550">
        <v>52609</v>
      </c>
    </row>
    <row r="7219" spans="1:2">
      <c r="A7219" s="538" t="s">
        <v>7530</v>
      </c>
      <c r="B7219" s="550">
        <v>52610</v>
      </c>
    </row>
    <row r="7220" spans="1:2">
      <c r="A7220" s="538" t="s">
        <v>7531</v>
      </c>
      <c r="B7220" s="550">
        <v>52611</v>
      </c>
    </row>
    <row r="7221" spans="1:2">
      <c r="A7221" s="538" t="s">
        <v>7532</v>
      </c>
      <c r="B7221" s="550">
        <v>52612</v>
      </c>
    </row>
    <row r="7222" spans="1:2">
      <c r="A7222" s="538" t="s">
        <v>7533</v>
      </c>
      <c r="B7222" s="550">
        <v>52613</v>
      </c>
    </row>
    <row r="7223" spans="1:2">
      <c r="A7223" s="538" t="s">
        <v>7534</v>
      </c>
      <c r="B7223" s="550">
        <v>52614</v>
      </c>
    </row>
    <row r="7224" spans="1:2">
      <c r="A7224" s="538" t="s">
        <v>7535</v>
      </c>
      <c r="B7224" s="550">
        <v>52615</v>
      </c>
    </row>
    <row r="7225" spans="1:2">
      <c r="A7225" s="538" t="s">
        <v>7536</v>
      </c>
      <c r="B7225" s="550">
        <v>52616</v>
      </c>
    </row>
    <row r="7226" spans="1:2">
      <c r="A7226" s="538" t="s">
        <v>7537</v>
      </c>
      <c r="B7226" s="550">
        <v>52617</v>
      </c>
    </row>
    <row r="7227" spans="1:2">
      <c r="A7227" s="538" t="s">
        <v>7538</v>
      </c>
      <c r="B7227" s="550">
        <v>52618</v>
      </c>
    </row>
    <row r="7228" spans="1:2">
      <c r="A7228" s="538" t="s">
        <v>7539</v>
      </c>
      <c r="B7228" s="550">
        <v>52619</v>
      </c>
    </row>
    <row r="7229" spans="1:2">
      <c r="A7229" s="538" t="s">
        <v>7540</v>
      </c>
      <c r="B7229" s="550">
        <v>52620</v>
      </c>
    </row>
    <row r="7230" spans="1:2">
      <c r="A7230" s="538" t="s">
        <v>7541</v>
      </c>
      <c r="B7230" s="550">
        <v>52621</v>
      </c>
    </row>
    <row r="7231" spans="1:2">
      <c r="A7231" s="538" t="s">
        <v>7542</v>
      </c>
      <c r="B7231" s="550">
        <v>52622</v>
      </c>
    </row>
    <row r="7232" spans="1:2">
      <c r="A7232" s="538" t="s">
        <v>7543</v>
      </c>
      <c r="B7232" s="550">
        <v>52623</v>
      </c>
    </row>
    <row r="7233" spans="1:2">
      <c r="A7233" s="538" t="s">
        <v>7544</v>
      </c>
      <c r="B7233" s="550">
        <v>52624</v>
      </c>
    </row>
    <row r="7234" spans="1:2">
      <c r="A7234" s="538" t="s">
        <v>7545</v>
      </c>
      <c r="B7234" s="550">
        <v>52625</v>
      </c>
    </row>
    <row r="7235" spans="1:2">
      <c r="A7235" s="538" t="s">
        <v>7546</v>
      </c>
      <c r="B7235" s="550">
        <v>52626</v>
      </c>
    </row>
    <row r="7236" spans="1:2">
      <c r="A7236" s="538" t="s">
        <v>7547</v>
      </c>
      <c r="B7236" s="550">
        <v>52627</v>
      </c>
    </row>
    <row r="7237" spans="1:2">
      <c r="A7237" s="538" t="s">
        <v>7548</v>
      </c>
      <c r="B7237" s="550">
        <v>52628</v>
      </c>
    </row>
    <row r="7238" spans="1:2">
      <c r="A7238" s="538" t="s">
        <v>7549</v>
      </c>
      <c r="B7238" s="550">
        <v>52629</v>
      </c>
    </row>
    <row r="7239" spans="1:2">
      <c r="A7239" s="538" t="s">
        <v>7550</v>
      </c>
      <c r="B7239" s="550">
        <v>52630</v>
      </c>
    </row>
    <row r="7240" spans="1:2">
      <c r="A7240" s="538" t="s">
        <v>7551</v>
      </c>
      <c r="B7240" s="550">
        <v>52631</v>
      </c>
    </row>
    <row r="7241" spans="1:2">
      <c r="A7241" s="538" t="s">
        <v>7552</v>
      </c>
      <c r="B7241" s="550">
        <v>52632</v>
      </c>
    </row>
    <row r="7242" spans="1:2">
      <c r="A7242" s="538" t="s">
        <v>7553</v>
      </c>
      <c r="B7242" s="550">
        <v>52633</v>
      </c>
    </row>
    <row r="7243" spans="1:2">
      <c r="A7243" s="538" t="s">
        <v>7554</v>
      </c>
      <c r="B7243" s="550">
        <v>52634</v>
      </c>
    </row>
    <row r="7244" spans="1:2">
      <c r="A7244" s="538" t="s">
        <v>7555</v>
      </c>
      <c r="B7244" s="550">
        <v>52635</v>
      </c>
    </row>
    <row r="7245" spans="1:2">
      <c r="A7245" s="538" t="s">
        <v>7556</v>
      </c>
      <c r="B7245" s="550">
        <v>52636</v>
      </c>
    </row>
    <row r="7246" spans="1:2">
      <c r="A7246" s="538" t="s">
        <v>7557</v>
      </c>
      <c r="B7246" s="550">
        <v>52637</v>
      </c>
    </row>
    <row r="7247" spans="1:2">
      <c r="A7247" s="538" t="s">
        <v>7558</v>
      </c>
      <c r="B7247" s="550">
        <v>52638</v>
      </c>
    </row>
    <row r="7248" spans="1:2">
      <c r="A7248" s="538" t="s">
        <v>7559</v>
      </c>
      <c r="B7248" s="550">
        <v>52639</v>
      </c>
    </row>
    <row r="7249" spans="1:2">
      <c r="A7249" s="538" t="s">
        <v>7560</v>
      </c>
      <c r="B7249" s="550">
        <v>52640</v>
      </c>
    </row>
    <row r="7250" spans="1:2">
      <c r="A7250" s="538" t="s">
        <v>7561</v>
      </c>
      <c r="B7250" s="550">
        <v>52641</v>
      </c>
    </row>
    <row r="7251" spans="1:2">
      <c r="A7251" s="538" t="s">
        <v>7562</v>
      </c>
      <c r="B7251" s="550">
        <v>52642</v>
      </c>
    </row>
    <row r="7252" spans="1:2">
      <c r="A7252" s="538" t="s">
        <v>7563</v>
      </c>
      <c r="B7252" s="550">
        <v>52643</v>
      </c>
    </row>
    <row r="7253" spans="1:2">
      <c r="A7253" s="538" t="s">
        <v>7564</v>
      </c>
      <c r="B7253" s="550">
        <v>52644</v>
      </c>
    </row>
    <row r="7254" spans="1:2">
      <c r="A7254" s="538" t="s">
        <v>7565</v>
      </c>
      <c r="B7254" s="550">
        <v>52645</v>
      </c>
    </row>
    <row r="7255" spans="1:2">
      <c r="A7255" s="538" t="s">
        <v>7566</v>
      </c>
      <c r="B7255" s="550">
        <v>52646</v>
      </c>
    </row>
    <row r="7256" spans="1:2">
      <c r="A7256" s="538" t="s">
        <v>7567</v>
      </c>
      <c r="B7256" s="550">
        <v>52647</v>
      </c>
    </row>
    <row r="7257" spans="1:2">
      <c r="A7257" s="538" t="s">
        <v>7568</v>
      </c>
      <c r="B7257" s="550">
        <v>52648</v>
      </c>
    </row>
    <row r="7258" spans="1:2">
      <c r="A7258" s="538" t="s">
        <v>7569</v>
      </c>
      <c r="B7258" s="550">
        <v>52649</v>
      </c>
    </row>
    <row r="7259" spans="1:2">
      <c r="A7259" s="538" t="s">
        <v>7570</v>
      </c>
      <c r="B7259" s="550">
        <v>52650</v>
      </c>
    </row>
    <row r="7260" spans="1:2">
      <c r="A7260" s="538" t="s">
        <v>7571</v>
      </c>
      <c r="B7260" s="550">
        <v>52651</v>
      </c>
    </row>
    <row r="7261" spans="1:2">
      <c r="A7261" s="538" t="s">
        <v>7572</v>
      </c>
      <c r="B7261" s="550">
        <v>52652</v>
      </c>
    </row>
    <row r="7262" spans="1:2">
      <c r="A7262" s="538" t="s">
        <v>7573</v>
      </c>
      <c r="B7262" s="550">
        <v>52653</v>
      </c>
    </row>
    <row r="7263" spans="1:2">
      <c r="A7263" s="538" t="s">
        <v>7574</v>
      </c>
      <c r="B7263" s="550">
        <v>52654</v>
      </c>
    </row>
    <row r="7264" spans="1:2">
      <c r="A7264" s="538" t="s">
        <v>7575</v>
      </c>
      <c r="B7264" s="550">
        <v>52655</v>
      </c>
    </row>
    <row r="7265" spans="1:2">
      <c r="A7265" s="538" t="s">
        <v>7576</v>
      </c>
      <c r="B7265" s="550">
        <v>52656</v>
      </c>
    </row>
    <row r="7266" spans="1:2">
      <c r="A7266" s="538" t="s">
        <v>7577</v>
      </c>
      <c r="B7266" s="550">
        <v>52657</v>
      </c>
    </row>
    <row r="7267" spans="1:2">
      <c r="A7267" s="538" t="s">
        <v>7578</v>
      </c>
      <c r="B7267" s="550">
        <v>52658</v>
      </c>
    </row>
    <row r="7268" spans="1:2">
      <c r="A7268" s="538" t="s">
        <v>7579</v>
      </c>
      <c r="B7268" s="550">
        <v>52659</v>
      </c>
    </row>
    <row r="7269" spans="1:2">
      <c r="A7269" s="538" t="s">
        <v>7580</v>
      </c>
      <c r="B7269" s="550">
        <v>52660</v>
      </c>
    </row>
    <row r="7270" spans="1:2">
      <c r="A7270" s="538" t="s">
        <v>7581</v>
      </c>
      <c r="B7270" s="550">
        <v>52661</v>
      </c>
    </row>
    <row r="7271" spans="1:2">
      <c r="A7271" s="538" t="s">
        <v>7582</v>
      </c>
      <c r="B7271" s="550">
        <v>52662</v>
      </c>
    </row>
    <row r="7272" spans="1:2">
      <c r="A7272" s="538" t="s">
        <v>7583</v>
      </c>
      <c r="B7272" s="550">
        <v>52663</v>
      </c>
    </row>
    <row r="7273" spans="1:2">
      <c r="A7273" s="538" t="s">
        <v>7584</v>
      </c>
      <c r="B7273" s="550">
        <v>52664</v>
      </c>
    </row>
    <row r="7274" spans="1:2">
      <c r="A7274" s="538" t="s">
        <v>7585</v>
      </c>
      <c r="B7274" s="550">
        <v>52665</v>
      </c>
    </row>
    <row r="7275" spans="1:2">
      <c r="A7275" s="538" t="s">
        <v>7586</v>
      </c>
      <c r="B7275" s="550">
        <v>52666</v>
      </c>
    </row>
    <row r="7276" spans="1:2">
      <c r="A7276" s="538" t="s">
        <v>7587</v>
      </c>
      <c r="B7276" s="550">
        <v>52667</v>
      </c>
    </row>
    <row r="7277" spans="1:2">
      <c r="A7277" s="538" t="s">
        <v>7588</v>
      </c>
      <c r="B7277" s="550">
        <v>52668</v>
      </c>
    </row>
    <row r="7278" spans="1:2">
      <c r="A7278" s="538" t="s">
        <v>7589</v>
      </c>
      <c r="B7278" s="550">
        <v>52669</v>
      </c>
    </row>
    <row r="7279" spans="1:2">
      <c r="A7279" s="538" t="s">
        <v>7590</v>
      </c>
      <c r="B7279" s="550">
        <v>52670</v>
      </c>
    </row>
    <row r="7280" spans="1:2">
      <c r="A7280" s="538" t="s">
        <v>7591</v>
      </c>
      <c r="B7280" s="550">
        <v>52671</v>
      </c>
    </row>
    <row r="7281" spans="1:2">
      <c r="A7281" s="538" t="s">
        <v>7592</v>
      </c>
      <c r="B7281" s="550">
        <v>52672</v>
      </c>
    </row>
    <row r="7282" spans="1:2">
      <c r="A7282" s="538" t="s">
        <v>7593</v>
      </c>
      <c r="B7282" s="550">
        <v>52673</v>
      </c>
    </row>
    <row r="7283" spans="1:2">
      <c r="A7283" s="538" t="s">
        <v>7594</v>
      </c>
      <c r="B7283" s="550">
        <v>52674</v>
      </c>
    </row>
    <row r="7284" spans="1:2">
      <c r="A7284" s="538" t="s">
        <v>7595</v>
      </c>
      <c r="B7284" s="550">
        <v>52675</v>
      </c>
    </row>
    <row r="7285" spans="1:2">
      <c r="A7285" s="538" t="s">
        <v>7596</v>
      </c>
      <c r="B7285" s="550">
        <v>52676</v>
      </c>
    </row>
    <row r="7286" spans="1:2">
      <c r="A7286" s="538" t="s">
        <v>7597</v>
      </c>
      <c r="B7286" s="550">
        <v>52677</v>
      </c>
    </row>
    <row r="7287" spans="1:2">
      <c r="A7287" s="538" t="s">
        <v>7598</v>
      </c>
      <c r="B7287" s="550">
        <v>52678</v>
      </c>
    </row>
    <row r="7288" spans="1:2">
      <c r="A7288" s="538" t="s">
        <v>7599</v>
      </c>
      <c r="B7288" s="550">
        <v>52679</v>
      </c>
    </row>
    <row r="7289" spans="1:2">
      <c r="A7289" s="538" t="s">
        <v>7600</v>
      </c>
      <c r="B7289" s="550">
        <v>52680</v>
      </c>
    </row>
    <row r="7290" spans="1:2">
      <c r="A7290" s="538" t="s">
        <v>7601</v>
      </c>
      <c r="B7290" s="550">
        <v>52681</v>
      </c>
    </row>
    <row r="7291" spans="1:2">
      <c r="A7291" s="538" t="s">
        <v>7602</v>
      </c>
      <c r="B7291" s="550">
        <v>52682</v>
      </c>
    </row>
    <row r="7292" spans="1:2">
      <c r="A7292" s="538" t="s">
        <v>7603</v>
      </c>
      <c r="B7292" s="550">
        <v>52683</v>
      </c>
    </row>
    <row r="7293" spans="1:2">
      <c r="A7293" s="538" t="s">
        <v>7604</v>
      </c>
      <c r="B7293" s="550">
        <v>52684</v>
      </c>
    </row>
    <row r="7294" spans="1:2">
      <c r="A7294" s="538" t="s">
        <v>7605</v>
      </c>
      <c r="B7294" s="550">
        <v>52685</v>
      </c>
    </row>
    <row r="7295" spans="1:2">
      <c r="A7295" s="538" t="s">
        <v>7606</v>
      </c>
      <c r="B7295" s="550">
        <v>52686</v>
      </c>
    </row>
    <row r="7296" spans="1:2">
      <c r="A7296" s="538" t="s">
        <v>7607</v>
      </c>
      <c r="B7296" s="550">
        <v>52687</v>
      </c>
    </row>
    <row r="7297" spans="1:2">
      <c r="A7297" s="538" t="s">
        <v>7608</v>
      </c>
      <c r="B7297" s="550">
        <v>52688</v>
      </c>
    </row>
    <row r="7298" spans="1:2">
      <c r="A7298" s="538" t="s">
        <v>7609</v>
      </c>
      <c r="B7298" s="550">
        <v>52689</v>
      </c>
    </row>
    <row r="7299" spans="1:2">
      <c r="A7299" s="538" t="s">
        <v>7610</v>
      </c>
      <c r="B7299" s="550">
        <v>52690</v>
      </c>
    </row>
    <row r="7300" spans="1:2">
      <c r="A7300" s="538" t="s">
        <v>7611</v>
      </c>
      <c r="B7300" s="550">
        <v>52691</v>
      </c>
    </row>
    <row r="7301" spans="1:2">
      <c r="A7301" s="538" t="s">
        <v>7612</v>
      </c>
      <c r="B7301" s="550">
        <v>52692</v>
      </c>
    </row>
    <row r="7302" spans="1:2">
      <c r="A7302" s="538" t="s">
        <v>7613</v>
      </c>
      <c r="B7302" s="550">
        <v>52693</v>
      </c>
    </row>
    <row r="7303" spans="1:2">
      <c r="A7303" s="538" t="s">
        <v>7614</v>
      </c>
      <c r="B7303" s="550">
        <v>52694</v>
      </c>
    </row>
    <row r="7304" spans="1:2">
      <c r="A7304" s="538" t="s">
        <v>7615</v>
      </c>
      <c r="B7304" s="550">
        <v>52695</v>
      </c>
    </row>
    <row r="7305" spans="1:2">
      <c r="A7305" s="538" t="s">
        <v>7616</v>
      </c>
      <c r="B7305" s="550">
        <v>52696</v>
      </c>
    </row>
    <row r="7306" spans="1:2">
      <c r="A7306" s="538" t="s">
        <v>7617</v>
      </c>
      <c r="B7306" s="550">
        <v>52697</v>
      </c>
    </row>
    <row r="7307" spans="1:2">
      <c r="A7307" s="538" t="s">
        <v>7618</v>
      </c>
      <c r="B7307" s="550">
        <v>52698</v>
      </c>
    </row>
    <row r="7308" spans="1:2">
      <c r="A7308" s="538" t="s">
        <v>7619</v>
      </c>
      <c r="B7308" s="550">
        <v>52699</v>
      </c>
    </row>
    <row r="7309" spans="1:2">
      <c r="A7309" s="538" t="s">
        <v>7620</v>
      </c>
      <c r="B7309" s="550">
        <v>52700</v>
      </c>
    </row>
    <row r="7310" spans="1:2">
      <c r="A7310" s="538" t="s">
        <v>7621</v>
      </c>
      <c r="B7310" s="550">
        <v>52701</v>
      </c>
    </row>
    <row r="7311" spans="1:2">
      <c r="A7311" s="538" t="s">
        <v>7622</v>
      </c>
      <c r="B7311" s="550">
        <v>52702</v>
      </c>
    </row>
    <row r="7312" spans="1:2">
      <c r="A7312" s="538" t="s">
        <v>7623</v>
      </c>
      <c r="B7312" s="550">
        <v>52703</v>
      </c>
    </row>
    <row r="7313" spans="1:2">
      <c r="A7313" s="538" t="s">
        <v>7624</v>
      </c>
      <c r="B7313" s="550">
        <v>52704</v>
      </c>
    </row>
    <row r="7314" spans="1:2">
      <c r="A7314" s="538" t="s">
        <v>7625</v>
      </c>
      <c r="B7314" s="550">
        <v>52705</v>
      </c>
    </row>
    <row r="7315" spans="1:2">
      <c r="A7315" s="538" t="s">
        <v>7626</v>
      </c>
      <c r="B7315" s="550">
        <v>52706</v>
      </c>
    </row>
    <row r="7316" spans="1:2">
      <c r="A7316" s="538" t="s">
        <v>7627</v>
      </c>
      <c r="B7316" s="550">
        <v>52707</v>
      </c>
    </row>
    <row r="7317" spans="1:2">
      <c r="A7317" s="538" t="s">
        <v>7628</v>
      </c>
      <c r="B7317" s="550">
        <v>52708</v>
      </c>
    </row>
    <row r="7318" spans="1:2">
      <c r="A7318" s="538" t="s">
        <v>7629</v>
      </c>
      <c r="B7318" s="550">
        <v>52709</v>
      </c>
    </row>
    <row r="7319" spans="1:2">
      <c r="A7319" s="538" t="s">
        <v>7630</v>
      </c>
      <c r="B7319" s="550">
        <v>52710</v>
      </c>
    </row>
    <row r="7320" spans="1:2">
      <c r="A7320" s="538" t="s">
        <v>7631</v>
      </c>
      <c r="B7320" s="550">
        <v>52711</v>
      </c>
    </row>
    <row r="7321" spans="1:2">
      <c r="A7321" s="538" t="s">
        <v>7632</v>
      </c>
      <c r="B7321" s="550">
        <v>52712</v>
      </c>
    </row>
    <row r="7322" spans="1:2">
      <c r="A7322" s="538" t="s">
        <v>7633</v>
      </c>
      <c r="B7322" s="550">
        <v>52713</v>
      </c>
    </row>
    <row r="7323" spans="1:2">
      <c r="A7323" s="538" t="s">
        <v>7634</v>
      </c>
      <c r="B7323" s="550">
        <v>52714</v>
      </c>
    </row>
    <row r="7324" spans="1:2">
      <c r="A7324" s="538" t="s">
        <v>7635</v>
      </c>
      <c r="B7324" s="550">
        <v>52715</v>
      </c>
    </row>
    <row r="7325" spans="1:2">
      <c r="A7325" s="538" t="s">
        <v>7636</v>
      </c>
      <c r="B7325" s="550">
        <v>52716</v>
      </c>
    </row>
    <row r="7326" spans="1:2">
      <c r="A7326" s="538" t="s">
        <v>7637</v>
      </c>
      <c r="B7326" s="550">
        <v>52717</v>
      </c>
    </row>
    <row r="7327" spans="1:2">
      <c r="A7327" s="538" t="s">
        <v>7638</v>
      </c>
      <c r="B7327" s="550">
        <v>52718</v>
      </c>
    </row>
    <row r="7328" spans="1:2">
      <c r="A7328" s="538" t="s">
        <v>7639</v>
      </c>
      <c r="B7328" s="550">
        <v>52719</v>
      </c>
    </row>
    <row r="7329" spans="1:2">
      <c r="A7329" s="538" t="s">
        <v>7640</v>
      </c>
      <c r="B7329" s="550">
        <v>52720</v>
      </c>
    </row>
    <row r="7330" spans="1:2">
      <c r="A7330" s="538" t="s">
        <v>7641</v>
      </c>
      <c r="B7330" s="550">
        <v>52721</v>
      </c>
    </row>
    <row r="7331" spans="1:2">
      <c r="A7331" s="538" t="s">
        <v>7642</v>
      </c>
      <c r="B7331" s="550">
        <v>52722</v>
      </c>
    </row>
    <row r="7332" spans="1:2">
      <c r="A7332" s="538" t="s">
        <v>7643</v>
      </c>
      <c r="B7332" s="550">
        <v>52723</v>
      </c>
    </row>
    <row r="7333" spans="1:2">
      <c r="A7333" s="538" t="s">
        <v>7644</v>
      </c>
      <c r="B7333" s="550">
        <v>52724</v>
      </c>
    </row>
    <row r="7334" spans="1:2">
      <c r="A7334" s="538" t="s">
        <v>7645</v>
      </c>
      <c r="B7334" s="550">
        <v>52725</v>
      </c>
    </row>
    <row r="7335" spans="1:2">
      <c r="A7335" s="538" t="s">
        <v>7646</v>
      </c>
      <c r="B7335" s="550">
        <v>52726</v>
      </c>
    </row>
    <row r="7336" spans="1:2">
      <c r="A7336" s="538" t="s">
        <v>7647</v>
      </c>
      <c r="B7336" s="550">
        <v>52727</v>
      </c>
    </row>
    <row r="7337" spans="1:2">
      <c r="A7337" s="538" t="s">
        <v>7648</v>
      </c>
      <c r="B7337" s="550">
        <v>52728</v>
      </c>
    </row>
    <row r="7338" spans="1:2">
      <c r="A7338" s="538" t="s">
        <v>7649</v>
      </c>
      <c r="B7338" s="550">
        <v>52729</v>
      </c>
    </row>
    <row r="7339" spans="1:2">
      <c r="A7339" s="538" t="s">
        <v>7650</v>
      </c>
      <c r="B7339" s="550">
        <v>52730</v>
      </c>
    </row>
    <row r="7340" spans="1:2">
      <c r="A7340" s="538" t="s">
        <v>7651</v>
      </c>
      <c r="B7340" s="550">
        <v>52731</v>
      </c>
    </row>
    <row r="7341" spans="1:2">
      <c r="A7341" s="538" t="s">
        <v>7652</v>
      </c>
      <c r="B7341" s="550">
        <v>52732</v>
      </c>
    </row>
    <row r="7342" spans="1:2">
      <c r="A7342" s="538" t="s">
        <v>7653</v>
      </c>
      <c r="B7342" s="550">
        <v>52733</v>
      </c>
    </row>
    <row r="7343" spans="1:2">
      <c r="A7343" s="538" t="s">
        <v>7654</v>
      </c>
      <c r="B7343" s="550">
        <v>52734</v>
      </c>
    </row>
    <row r="7344" spans="1:2">
      <c r="A7344" s="538" t="s">
        <v>7655</v>
      </c>
      <c r="B7344" s="550">
        <v>52735</v>
      </c>
    </row>
    <row r="7345" spans="1:2">
      <c r="A7345" s="538" t="s">
        <v>7656</v>
      </c>
      <c r="B7345" s="550">
        <v>52736</v>
      </c>
    </row>
    <row r="7346" spans="1:2">
      <c r="A7346" s="538" t="s">
        <v>7657</v>
      </c>
      <c r="B7346" s="550">
        <v>52737</v>
      </c>
    </row>
    <row r="7347" spans="1:2">
      <c r="A7347" s="538" t="s">
        <v>7658</v>
      </c>
      <c r="B7347" s="550">
        <v>52738</v>
      </c>
    </row>
    <row r="7348" spans="1:2">
      <c r="A7348" s="538" t="s">
        <v>7659</v>
      </c>
      <c r="B7348" s="550">
        <v>52739</v>
      </c>
    </row>
    <row r="7349" spans="1:2">
      <c r="A7349" s="538" t="s">
        <v>7660</v>
      </c>
      <c r="B7349" s="550">
        <v>52740</v>
      </c>
    </row>
    <row r="7350" spans="1:2">
      <c r="A7350" s="538" t="s">
        <v>7661</v>
      </c>
      <c r="B7350" s="550">
        <v>52741</v>
      </c>
    </row>
    <row r="7351" spans="1:2">
      <c r="A7351" s="538" t="s">
        <v>7662</v>
      </c>
      <c r="B7351" s="550">
        <v>52742</v>
      </c>
    </row>
    <row r="7352" spans="1:2">
      <c r="A7352" s="538" t="s">
        <v>7663</v>
      </c>
      <c r="B7352" s="550">
        <v>52743</v>
      </c>
    </row>
    <row r="7353" spans="1:2">
      <c r="A7353" s="538" t="s">
        <v>7664</v>
      </c>
      <c r="B7353" s="550">
        <v>52744</v>
      </c>
    </row>
    <row r="7354" spans="1:2">
      <c r="A7354" s="538" t="s">
        <v>7665</v>
      </c>
      <c r="B7354" s="550">
        <v>52745</v>
      </c>
    </row>
    <row r="7355" spans="1:2">
      <c r="A7355" s="538" t="s">
        <v>7666</v>
      </c>
      <c r="B7355" s="550">
        <v>52746</v>
      </c>
    </row>
    <row r="7356" spans="1:2">
      <c r="A7356" s="538" t="s">
        <v>7667</v>
      </c>
      <c r="B7356" s="550">
        <v>52747</v>
      </c>
    </row>
    <row r="7357" spans="1:2">
      <c r="A7357" s="538" t="s">
        <v>7668</v>
      </c>
      <c r="B7357" s="550">
        <v>52748</v>
      </c>
    </row>
    <row r="7358" spans="1:2">
      <c r="A7358" s="538" t="s">
        <v>7669</v>
      </c>
      <c r="B7358" s="550">
        <v>52749</v>
      </c>
    </row>
    <row r="7359" spans="1:2">
      <c r="A7359" s="538" t="s">
        <v>7670</v>
      </c>
      <c r="B7359" s="550">
        <v>52750</v>
      </c>
    </row>
    <row r="7360" spans="1:2">
      <c r="A7360" s="538" t="s">
        <v>7671</v>
      </c>
      <c r="B7360" s="550">
        <v>52751</v>
      </c>
    </row>
    <row r="7361" spans="1:2">
      <c r="A7361" s="538" t="s">
        <v>7672</v>
      </c>
      <c r="B7361" s="550">
        <v>52752</v>
      </c>
    </row>
    <row r="7362" spans="1:2">
      <c r="A7362" s="538" t="s">
        <v>7673</v>
      </c>
      <c r="B7362" s="550">
        <v>52753</v>
      </c>
    </row>
    <row r="7363" spans="1:2">
      <c r="A7363" s="538" t="s">
        <v>7674</v>
      </c>
      <c r="B7363" s="550">
        <v>52754</v>
      </c>
    </row>
    <row r="7364" spans="1:2">
      <c r="A7364" s="538" t="s">
        <v>7675</v>
      </c>
      <c r="B7364" s="550">
        <v>52755</v>
      </c>
    </row>
    <row r="7365" spans="1:2">
      <c r="A7365" s="538" t="s">
        <v>7676</v>
      </c>
      <c r="B7365" s="550">
        <v>52756</v>
      </c>
    </row>
    <row r="7366" spans="1:2">
      <c r="A7366" s="538" t="s">
        <v>7677</v>
      </c>
      <c r="B7366" s="550">
        <v>52757</v>
      </c>
    </row>
    <row r="7367" spans="1:2">
      <c r="A7367" s="538" t="s">
        <v>7678</v>
      </c>
      <c r="B7367" s="550">
        <v>52758</v>
      </c>
    </row>
    <row r="7368" spans="1:2">
      <c r="A7368" s="538" t="s">
        <v>7679</v>
      </c>
      <c r="B7368" s="550">
        <v>52759</v>
      </c>
    </row>
    <row r="7369" spans="1:2">
      <c r="A7369" s="538" t="s">
        <v>7680</v>
      </c>
      <c r="B7369" s="550">
        <v>52760</v>
      </c>
    </row>
    <row r="7370" spans="1:2">
      <c r="A7370" s="538" t="s">
        <v>7681</v>
      </c>
      <c r="B7370" s="550">
        <v>52761</v>
      </c>
    </row>
    <row r="7371" spans="1:2">
      <c r="A7371" s="538" t="s">
        <v>7682</v>
      </c>
      <c r="B7371" s="550">
        <v>52762</v>
      </c>
    </row>
    <row r="7372" spans="1:2">
      <c r="A7372" s="538" t="s">
        <v>7683</v>
      </c>
      <c r="B7372" s="550">
        <v>52763</v>
      </c>
    </row>
    <row r="7373" spans="1:2">
      <c r="A7373" s="538" t="s">
        <v>7684</v>
      </c>
      <c r="B7373" s="550">
        <v>52764</v>
      </c>
    </row>
    <row r="7374" spans="1:2">
      <c r="A7374" s="538" t="s">
        <v>7685</v>
      </c>
      <c r="B7374" s="550">
        <v>52765</v>
      </c>
    </row>
    <row r="7375" spans="1:2">
      <c r="A7375" s="538" t="s">
        <v>7686</v>
      </c>
      <c r="B7375" s="550">
        <v>52766</v>
      </c>
    </row>
    <row r="7376" spans="1:2">
      <c r="A7376" s="538" t="s">
        <v>7687</v>
      </c>
      <c r="B7376" s="550">
        <v>52767</v>
      </c>
    </row>
    <row r="7377" spans="1:2">
      <c r="A7377" s="538" t="s">
        <v>7688</v>
      </c>
      <c r="B7377" s="550">
        <v>52768</v>
      </c>
    </row>
    <row r="7378" spans="1:2">
      <c r="A7378" s="538" t="s">
        <v>7689</v>
      </c>
      <c r="B7378" s="550">
        <v>52769</v>
      </c>
    </row>
    <row r="7379" spans="1:2">
      <c r="A7379" s="538" t="s">
        <v>7690</v>
      </c>
      <c r="B7379" s="550">
        <v>52770</v>
      </c>
    </row>
    <row r="7380" spans="1:2">
      <c r="A7380" s="538" t="s">
        <v>7691</v>
      </c>
      <c r="B7380" s="550">
        <v>52771</v>
      </c>
    </row>
    <row r="7381" spans="1:2">
      <c r="A7381" s="538" t="s">
        <v>7692</v>
      </c>
      <c r="B7381" s="550">
        <v>52772</v>
      </c>
    </row>
    <row r="7382" spans="1:2">
      <c r="A7382" s="538" t="s">
        <v>7693</v>
      </c>
      <c r="B7382" s="550">
        <v>52773</v>
      </c>
    </row>
    <row r="7383" spans="1:2">
      <c r="A7383" s="538" t="s">
        <v>7694</v>
      </c>
      <c r="B7383" s="550">
        <v>52774</v>
      </c>
    </row>
    <row r="7384" spans="1:2">
      <c r="A7384" s="538" t="s">
        <v>7695</v>
      </c>
      <c r="B7384" s="550">
        <v>52775</v>
      </c>
    </row>
    <row r="7385" spans="1:2">
      <c r="A7385" s="538" t="s">
        <v>7696</v>
      </c>
      <c r="B7385" s="550">
        <v>52776</v>
      </c>
    </row>
    <row r="7386" spans="1:2">
      <c r="A7386" s="538" t="s">
        <v>7697</v>
      </c>
      <c r="B7386" s="550">
        <v>52777</v>
      </c>
    </row>
    <row r="7387" spans="1:2">
      <c r="A7387" s="538" t="s">
        <v>7698</v>
      </c>
      <c r="B7387" s="550">
        <v>52778</v>
      </c>
    </row>
    <row r="7388" spans="1:2">
      <c r="A7388" s="538" t="s">
        <v>7699</v>
      </c>
      <c r="B7388" s="550">
        <v>52779</v>
      </c>
    </row>
    <row r="7389" spans="1:2">
      <c r="A7389" s="538" t="s">
        <v>7700</v>
      </c>
      <c r="B7389" s="550">
        <v>52780</v>
      </c>
    </row>
    <row r="7390" spans="1:2">
      <c r="A7390" s="538" t="s">
        <v>7701</v>
      </c>
      <c r="B7390" s="550">
        <v>52781</v>
      </c>
    </row>
    <row r="7391" spans="1:2">
      <c r="A7391" s="538" t="s">
        <v>7702</v>
      </c>
      <c r="B7391" s="550">
        <v>52782</v>
      </c>
    </row>
    <row r="7392" spans="1:2">
      <c r="A7392" s="538" t="s">
        <v>7703</v>
      </c>
      <c r="B7392" s="550">
        <v>52783</v>
      </c>
    </row>
    <row r="7393" spans="1:2">
      <c r="A7393" s="538" t="s">
        <v>7704</v>
      </c>
      <c r="B7393" s="550">
        <v>52784</v>
      </c>
    </row>
    <row r="7394" spans="1:2">
      <c r="A7394" s="538" t="s">
        <v>7705</v>
      </c>
      <c r="B7394" s="550">
        <v>52785</v>
      </c>
    </row>
    <row r="7395" spans="1:2">
      <c r="A7395" s="538" t="s">
        <v>7706</v>
      </c>
      <c r="B7395" s="550">
        <v>52786</v>
      </c>
    </row>
    <row r="7396" spans="1:2">
      <c r="A7396" s="538" t="s">
        <v>7707</v>
      </c>
      <c r="B7396" s="550">
        <v>52787</v>
      </c>
    </row>
    <row r="7397" spans="1:2">
      <c r="A7397" s="538" t="s">
        <v>7708</v>
      </c>
      <c r="B7397" s="550">
        <v>52788</v>
      </c>
    </row>
    <row r="7398" spans="1:2">
      <c r="A7398" s="538" t="s">
        <v>7709</v>
      </c>
      <c r="B7398" s="550">
        <v>52789</v>
      </c>
    </row>
    <row r="7399" spans="1:2">
      <c r="A7399" s="538" t="s">
        <v>7710</v>
      </c>
      <c r="B7399" s="550">
        <v>52790</v>
      </c>
    </row>
    <row r="7400" spans="1:2">
      <c r="A7400" s="538" t="s">
        <v>7711</v>
      </c>
      <c r="B7400" s="550">
        <v>52791</v>
      </c>
    </row>
    <row r="7401" spans="1:2">
      <c r="A7401" s="538" t="s">
        <v>7712</v>
      </c>
      <c r="B7401" s="550">
        <v>52792</v>
      </c>
    </row>
    <row r="7402" spans="1:2">
      <c r="A7402" s="538" t="s">
        <v>7713</v>
      </c>
      <c r="B7402" s="550">
        <v>52793</v>
      </c>
    </row>
    <row r="7403" spans="1:2">
      <c r="A7403" s="538" t="s">
        <v>7714</v>
      </c>
      <c r="B7403" s="550">
        <v>52794</v>
      </c>
    </row>
    <row r="7404" spans="1:2">
      <c r="A7404" s="538" t="s">
        <v>7715</v>
      </c>
      <c r="B7404" s="550">
        <v>52795</v>
      </c>
    </row>
    <row r="7405" spans="1:2">
      <c r="A7405" s="538" t="s">
        <v>7716</v>
      </c>
      <c r="B7405" s="550">
        <v>52796</v>
      </c>
    </row>
    <row r="7406" spans="1:2">
      <c r="A7406" s="538" t="s">
        <v>7717</v>
      </c>
      <c r="B7406" s="550">
        <v>52797</v>
      </c>
    </row>
    <row r="7407" spans="1:2">
      <c r="A7407" s="538" t="s">
        <v>7718</v>
      </c>
      <c r="B7407" s="550">
        <v>52798</v>
      </c>
    </row>
    <row r="7408" spans="1:2">
      <c r="A7408" s="538" t="s">
        <v>7719</v>
      </c>
      <c r="B7408" s="550">
        <v>52799</v>
      </c>
    </row>
    <row r="7409" spans="1:2">
      <c r="A7409" s="538" t="s">
        <v>7720</v>
      </c>
      <c r="B7409" s="550">
        <v>52800</v>
      </c>
    </row>
    <row r="7410" spans="1:2">
      <c r="A7410" s="538" t="s">
        <v>7721</v>
      </c>
      <c r="B7410" s="550">
        <v>52801</v>
      </c>
    </row>
    <row r="7411" spans="1:2">
      <c r="A7411" s="538" t="s">
        <v>7722</v>
      </c>
      <c r="B7411" s="550">
        <v>52802</v>
      </c>
    </row>
    <row r="7412" spans="1:2">
      <c r="A7412" s="538" t="s">
        <v>7723</v>
      </c>
      <c r="B7412" s="550">
        <v>52803</v>
      </c>
    </row>
    <row r="7413" spans="1:2">
      <c r="A7413" s="538" t="s">
        <v>7724</v>
      </c>
      <c r="B7413" s="550">
        <v>52804</v>
      </c>
    </row>
    <row r="7414" spans="1:2">
      <c r="A7414" s="538" t="s">
        <v>7725</v>
      </c>
      <c r="B7414" s="550">
        <v>52805</v>
      </c>
    </row>
    <row r="7415" spans="1:2">
      <c r="A7415" s="538" t="s">
        <v>7726</v>
      </c>
      <c r="B7415" s="550">
        <v>52806</v>
      </c>
    </row>
    <row r="7416" spans="1:2">
      <c r="A7416" s="538" t="s">
        <v>7727</v>
      </c>
      <c r="B7416" s="550">
        <v>52807</v>
      </c>
    </row>
    <row r="7417" spans="1:2">
      <c r="A7417" s="538" t="s">
        <v>7728</v>
      </c>
      <c r="B7417" s="550">
        <v>52808</v>
      </c>
    </row>
    <row r="7418" spans="1:2">
      <c r="A7418" s="538" t="s">
        <v>7729</v>
      </c>
      <c r="B7418" s="550">
        <v>52809</v>
      </c>
    </row>
    <row r="7419" spans="1:2">
      <c r="A7419" s="538" t="s">
        <v>7730</v>
      </c>
      <c r="B7419" s="550">
        <v>52810</v>
      </c>
    </row>
    <row r="7420" spans="1:2">
      <c r="A7420" s="538" t="s">
        <v>7731</v>
      </c>
      <c r="B7420" s="550">
        <v>52811</v>
      </c>
    </row>
    <row r="7421" spans="1:2">
      <c r="A7421" s="538" t="s">
        <v>7732</v>
      </c>
      <c r="B7421" s="550">
        <v>52812</v>
      </c>
    </row>
    <row r="7422" spans="1:2">
      <c r="A7422" s="538" t="s">
        <v>7733</v>
      </c>
      <c r="B7422" s="550">
        <v>52813</v>
      </c>
    </row>
    <row r="7423" spans="1:2">
      <c r="A7423" s="538" t="s">
        <v>7734</v>
      </c>
      <c r="B7423" s="550">
        <v>52814</v>
      </c>
    </row>
    <row r="7424" spans="1:2">
      <c r="A7424" s="538" t="s">
        <v>7735</v>
      </c>
      <c r="B7424" s="550">
        <v>52815</v>
      </c>
    </row>
    <row r="7425" spans="1:2">
      <c r="A7425" s="538" t="s">
        <v>7736</v>
      </c>
      <c r="B7425" s="550">
        <v>52816</v>
      </c>
    </row>
    <row r="7426" spans="1:2">
      <c r="A7426" s="538" t="s">
        <v>7737</v>
      </c>
      <c r="B7426" s="550">
        <v>52817</v>
      </c>
    </row>
    <row r="7427" spans="1:2">
      <c r="A7427" s="538" t="s">
        <v>7738</v>
      </c>
      <c r="B7427" s="550">
        <v>52818</v>
      </c>
    </row>
    <row r="7428" spans="1:2">
      <c r="A7428" s="538" t="s">
        <v>7739</v>
      </c>
      <c r="B7428" s="550">
        <v>52819</v>
      </c>
    </row>
    <row r="7429" spans="1:2">
      <c r="A7429" s="538" t="s">
        <v>7740</v>
      </c>
      <c r="B7429" s="550">
        <v>52820</v>
      </c>
    </row>
    <row r="7430" spans="1:2">
      <c r="A7430" s="538" t="s">
        <v>7741</v>
      </c>
      <c r="B7430" s="550">
        <v>52821</v>
      </c>
    </row>
    <row r="7431" spans="1:2">
      <c r="A7431" s="538" t="s">
        <v>7742</v>
      </c>
      <c r="B7431" s="550">
        <v>52822</v>
      </c>
    </row>
    <row r="7432" spans="1:2">
      <c r="A7432" s="538" t="s">
        <v>7743</v>
      </c>
      <c r="B7432" s="550">
        <v>52823</v>
      </c>
    </row>
    <row r="7433" spans="1:2">
      <c r="A7433" s="538" t="s">
        <v>7744</v>
      </c>
      <c r="B7433" s="550">
        <v>52824</v>
      </c>
    </row>
    <row r="7434" spans="1:2">
      <c r="A7434" s="538" t="s">
        <v>7745</v>
      </c>
      <c r="B7434" s="550">
        <v>52825</v>
      </c>
    </row>
    <row r="7435" spans="1:2">
      <c r="A7435" s="538" t="s">
        <v>7746</v>
      </c>
      <c r="B7435" s="550">
        <v>52826</v>
      </c>
    </row>
    <row r="7436" spans="1:2">
      <c r="A7436" s="538" t="s">
        <v>7747</v>
      </c>
      <c r="B7436" s="550">
        <v>52827</v>
      </c>
    </row>
    <row r="7437" spans="1:2">
      <c r="A7437" s="538" t="s">
        <v>7748</v>
      </c>
      <c r="B7437" s="550">
        <v>52828</v>
      </c>
    </row>
    <row r="7438" spans="1:2">
      <c r="A7438" s="538" t="s">
        <v>7749</v>
      </c>
      <c r="B7438" s="550">
        <v>52829</v>
      </c>
    </row>
    <row r="7439" spans="1:2">
      <c r="A7439" s="538" t="s">
        <v>7750</v>
      </c>
      <c r="B7439" s="550">
        <v>52830</v>
      </c>
    </row>
    <row r="7440" spans="1:2">
      <c r="A7440" s="538" t="s">
        <v>7751</v>
      </c>
      <c r="B7440" s="550">
        <v>52831</v>
      </c>
    </row>
    <row r="7441" spans="1:2">
      <c r="A7441" s="538" t="s">
        <v>7752</v>
      </c>
      <c r="B7441" s="550">
        <v>52832</v>
      </c>
    </row>
    <row r="7442" spans="1:2">
      <c r="A7442" s="538" t="s">
        <v>7753</v>
      </c>
      <c r="B7442" s="550">
        <v>52833</v>
      </c>
    </row>
    <row r="7443" spans="1:2">
      <c r="A7443" s="538" t="s">
        <v>7754</v>
      </c>
      <c r="B7443" s="550">
        <v>52834</v>
      </c>
    </row>
    <row r="7444" spans="1:2">
      <c r="A7444" s="538" t="s">
        <v>7755</v>
      </c>
      <c r="B7444" s="550">
        <v>52835</v>
      </c>
    </row>
    <row r="7445" spans="1:2">
      <c r="A7445" s="538" t="s">
        <v>7756</v>
      </c>
      <c r="B7445" s="550">
        <v>52836</v>
      </c>
    </row>
    <row r="7446" spans="1:2">
      <c r="A7446" s="538" t="s">
        <v>7757</v>
      </c>
      <c r="B7446" s="550">
        <v>52837</v>
      </c>
    </row>
    <row r="7447" spans="1:2">
      <c r="A7447" s="538" t="s">
        <v>7758</v>
      </c>
      <c r="B7447" s="550">
        <v>52838</v>
      </c>
    </row>
    <row r="7448" spans="1:2">
      <c r="A7448" s="538" t="s">
        <v>7759</v>
      </c>
      <c r="B7448" s="550">
        <v>52839</v>
      </c>
    </row>
    <row r="7449" spans="1:2">
      <c r="A7449" s="538" t="s">
        <v>7760</v>
      </c>
      <c r="B7449" s="550">
        <v>52840</v>
      </c>
    </row>
    <row r="7450" spans="1:2">
      <c r="A7450" s="538" t="s">
        <v>7761</v>
      </c>
      <c r="B7450" s="550">
        <v>52841</v>
      </c>
    </row>
    <row r="7451" spans="1:2">
      <c r="A7451" s="538" t="s">
        <v>7762</v>
      </c>
      <c r="B7451" s="550">
        <v>52842</v>
      </c>
    </row>
    <row r="7452" spans="1:2">
      <c r="A7452" s="538" t="s">
        <v>7763</v>
      </c>
      <c r="B7452" s="550">
        <v>52843</v>
      </c>
    </row>
    <row r="7453" spans="1:2">
      <c r="A7453" s="538" t="s">
        <v>7764</v>
      </c>
      <c r="B7453" s="550">
        <v>52844</v>
      </c>
    </row>
    <row r="7454" spans="1:2">
      <c r="A7454" s="538" t="s">
        <v>7765</v>
      </c>
      <c r="B7454" s="550">
        <v>52845</v>
      </c>
    </row>
    <row r="7455" spans="1:2">
      <c r="A7455" s="538" t="s">
        <v>7766</v>
      </c>
      <c r="B7455" s="550">
        <v>52846</v>
      </c>
    </row>
    <row r="7456" spans="1:2">
      <c r="A7456" s="538" t="s">
        <v>7767</v>
      </c>
      <c r="B7456" s="550">
        <v>52847</v>
      </c>
    </row>
    <row r="7457" spans="1:2">
      <c r="A7457" s="538" t="s">
        <v>7768</v>
      </c>
      <c r="B7457" s="550">
        <v>52848</v>
      </c>
    </row>
    <row r="7458" spans="1:2">
      <c r="A7458" s="538" t="s">
        <v>7769</v>
      </c>
      <c r="B7458" s="550">
        <v>52849</v>
      </c>
    </row>
    <row r="7459" spans="1:2">
      <c r="A7459" s="538" t="s">
        <v>7770</v>
      </c>
      <c r="B7459" s="550">
        <v>52850</v>
      </c>
    </row>
    <row r="7460" spans="1:2">
      <c r="A7460" s="538" t="s">
        <v>7771</v>
      </c>
      <c r="B7460" s="550">
        <v>52851</v>
      </c>
    </row>
    <row r="7461" spans="1:2">
      <c r="A7461" s="538" t="s">
        <v>7772</v>
      </c>
      <c r="B7461" s="550">
        <v>52852</v>
      </c>
    </row>
    <row r="7462" spans="1:2">
      <c r="A7462" s="538" t="s">
        <v>7773</v>
      </c>
      <c r="B7462" s="550">
        <v>52853</v>
      </c>
    </row>
    <row r="7463" spans="1:2">
      <c r="A7463" s="538" t="s">
        <v>7774</v>
      </c>
      <c r="B7463" s="550">
        <v>52854</v>
      </c>
    </row>
    <row r="7464" spans="1:2">
      <c r="A7464" s="538" t="s">
        <v>7775</v>
      </c>
      <c r="B7464" s="550">
        <v>52855</v>
      </c>
    </row>
    <row r="7465" spans="1:2">
      <c r="A7465" s="538" t="s">
        <v>7776</v>
      </c>
      <c r="B7465" s="550">
        <v>52856</v>
      </c>
    </row>
    <row r="7466" spans="1:2">
      <c r="A7466" s="538" t="s">
        <v>7777</v>
      </c>
      <c r="B7466" s="550">
        <v>52857</v>
      </c>
    </row>
    <row r="7467" spans="1:2">
      <c r="A7467" s="538" t="s">
        <v>7778</v>
      </c>
      <c r="B7467" s="550">
        <v>52858</v>
      </c>
    </row>
    <row r="7468" spans="1:2">
      <c r="A7468" s="538" t="s">
        <v>7779</v>
      </c>
      <c r="B7468" s="550">
        <v>52859</v>
      </c>
    </row>
    <row r="7469" spans="1:2">
      <c r="A7469" s="538" t="s">
        <v>7780</v>
      </c>
      <c r="B7469" s="550">
        <v>52860</v>
      </c>
    </row>
    <row r="7470" spans="1:2">
      <c r="A7470" s="538" t="s">
        <v>7781</v>
      </c>
      <c r="B7470" s="550">
        <v>52861</v>
      </c>
    </row>
    <row r="7471" spans="1:2">
      <c r="A7471" s="538" t="s">
        <v>7782</v>
      </c>
      <c r="B7471" s="550">
        <v>52862</v>
      </c>
    </row>
    <row r="7472" spans="1:2">
      <c r="A7472" s="538" t="s">
        <v>7783</v>
      </c>
      <c r="B7472" s="550">
        <v>52863</v>
      </c>
    </row>
    <row r="7473" spans="1:2">
      <c r="A7473" s="538" t="s">
        <v>7784</v>
      </c>
      <c r="B7473" s="550">
        <v>52864</v>
      </c>
    </row>
    <row r="7474" spans="1:2">
      <c r="A7474" s="538" t="s">
        <v>7785</v>
      </c>
      <c r="B7474" s="550">
        <v>52865</v>
      </c>
    </row>
    <row r="7475" spans="1:2">
      <c r="A7475" s="538" t="s">
        <v>7786</v>
      </c>
      <c r="B7475" s="550">
        <v>52866</v>
      </c>
    </row>
    <row r="7476" spans="1:2">
      <c r="A7476" s="538" t="s">
        <v>7787</v>
      </c>
      <c r="B7476" s="550">
        <v>52867</v>
      </c>
    </row>
    <row r="7477" spans="1:2">
      <c r="A7477" s="538" t="s">
        <v>7788</v>
      </c>
      <c r="B7477" s="550">
        <v>52868</v>
      </c>
    </row>
    <row r="7478" spans="1:2">
      <c r="A7478" s="538" t="s">
        <v>7789</v>
      </c>
      <c r="B7478" s="550">
        <v>52869</v>
      </c>
    </row>
    <row r="7479" spans="1:2">
      <c r="A7479" s="538" t="s">
        <v>7790</v>
      </c>
      <c r="B7479" s="550">
        <v>52870</v>
      </c>
    </row>
    <row r="7480" spans="1:2">
      <c r="A7480" s="538" t="s">
        <v>7791</v>
      </c>
      <c r="B7480" s="550">
        <v>52871</v>
      </c>
    </row>
    <row r="7481" spans="1:2">
      <c r="A7481" s="538" t="s">
        <v>7792</v>
      </c>
      <c r="B7481" s="550">
        <v>52872</v>
      </c>
    </row>
    <row r="7482" spans="1:2">
      <c r="A7482" s="538" t="s">
        <v>7793</v>
      </c>
      <c r="B7482" s="550">
        <v>52873</v>
      </c>
    </row>
    <row r="7483" spans="1:2">
      <c r="A7483" s="538" t="s">
        <v>7794</v>
      </c>
      <c r="B7483" s="550">
        <v>52874</v>
      </c>
    </row>
    <row r="7484" spans="1:2">
      <c r="A7484" s="538" t="s">
        <v>7795</v>
      </c>
      <c r="B7484" s="550">
        <v>52875</v>
      </c>
    </row>
    <row r="7485" spans="1:2">
      <c r="A7485" s="538" t="s">
        <v>7796</v>
      </c>
      <c r="B7485" s="550">
        <v>52876</v>
      </c>
    </row>
    <row r="7486" spans="1:2">
      <c r="A7486" s="538" t="s">
        <v>7797</v>
      </c>
      <c r="B7486" s="550">
        <v>52877</v>
      </c>
    </row>
    <row r="7487" spans="1:2">
      <c r="A7487" s="538" t="s">
        <v>7798</v>
      </c>
      <c r="B7487" s="550">
        <v>52878</v>
      </c>
    </row>
    <row r="7488" spans="1:2">
      <c r="A7488" s="538" t="s">
        <v>7799</v>
      </c>
      <c r="B7488" s="550">
        <v>52879</v>
      </c>
    </row>
    <row r="7489" spans="1:2">
      <c r="A7489" s="538" t="s">
        <v>7800</v>
      </c>
      <c r="B7489" s="550">
        <v>52880</v>
      </c>
    </row>
    <row r="7490" spans="1:2">
      <c r="A7490" s="538" t="s">
        <v>7801</v>
      </c>
      <c r="B7490" s="550">
        <v>52881</v>
      </c>
    </row>
    <row r="7491" spans="1:2">
      <c r="A7491" s="538" t="s">
        <v>7802</v>
      </c>
      <c r="B7491" s="550">
        <v>52882</v>
      </c>
    </row>
    <row r="7492" spans="1:2">
      <c r="A7492" s="538" t="s">
        <v>7803</v>
      </c>
      <c r="B7492" s="550">
        <v>52883</v>
      </c>
    </row>
    <row r="7493" spans="1:2">
      <c r="A7493" s="538" t="s">
        <v>7804</v>
      </c>
      <c r="B7493" s="550">
        <v>52884</v>
      </c>
    </row>
    <row r="7494" spans="1:2">
      <c r="A7494" s="538" t="s">
        <v>7805</v>
      </c>
      <c r="B7494" s="550">
        <v>52885</v>
      </c>
    </row>
    <row r="7495" spans="1:2">
      <c r="A7495" s="538" t="s">
        <v>7806</v>
      </c>
      <c r="B7495" s="550">
        <v>52886</v>
      </c>
    </row>
    <row r="7496" spans="1:2">
      <c r="A7496" s="538" t="s">
        <v>7807</v>
      </c>
      <c r="B7496" s="550">
        <v>52887</v>
      </c>
    </row>
    <row r="7497" spans="1:2">
      <c r="A7497" s="538" t="s">
        <v>7808</v>
      </c>
      <c r="B7497" s="550">
        <v>52888</v>
      </c>
    </row>
    <row r="7498" spans="1:2">
      <c r="A7498" s="538" t="s">
        <v>7809</v>
      </c>
      <c r="B7498" s="550">
        <v>52889</v>
      </c>
    </row>
    <row r="7499" spans="1:2">
      <c r="A7499" s="538" t="s">
        <v>7810</v>
      </c>
      <c r="B7499" s="550">
        <v>52890</v>
      </c>
    </row>
    <row r="7500" spans="1:2">
      <c r="A7500" s="538" t="s">
        <v>7811</v>
      </c>
      <c r="B7500" s="550">
        <v>52891</v>
      </c>
    </row>
    <row r="7501" spans="1:2">
      <c r="A7501" s="538" t="s">
        <v>7812</v>
      </c>
      <c r="B7501" s="550">
        <v>52892</v>
      </c>
    </row>
    <row r="7502" spans="1:2">
      <c r="A7502" s="538" t="s">
        <v>7813</v>
      </c>
      <c r="B7502" s="550">
        <v>52893</v>
      </c>
    </row>
    <row r="7503" spans="1:2">
      <c r="A7503" s="538" t="s">
        <v>7814</v>
      </c>
      <c r="B7503" s="550">
        <v>52894</v>
      </c>
    </row>
    <row r="7504" spans="1:2">
      <c r="A7504" s="538" t="s">
        <v>7815</v>
      </c>
      <c r="B7504" s="550">
        <v>52895</v>
      </c>
    </row>
    <row r="7505" spans="1:2">
      <c r="A7505" s="538" t="s">
        <v>7816</v>
      </c>
      <c r="B7505" s="550">
        <v>52896</v>
      </c>
    </row>
    <row r="7506" spans="1:2">
      <c r="A7506" s="538" t="s">
        <v>7817</v>
      </c>
      <c r="B7506" s="550">
        <v>52897</v>
      </c>
    </row>
    <row r="7507" spans="1:2">
      <c r="A7507" s="538" t="s">
        <v>7818</v>
      </c>
      <c r="B7507" s="550">
        <v>52898</v>
      </c>
    </row>
    <row r="7508" spans="1:2">
      <c r="A7508" s="538" t="s">
        <v>7819</v>
      </c>
      <c r="B7508" s="550">
        <v>52899</v>
      </c>
    </row>
    <row r="7509" spans="1:2">
      <c r="A7509" s="538" t="s">
        <v>7820</v>
      </c>
      <c r="B7509" s="550">
        <v>52900</v>
      </c>
    </row>
    <row r="7510" spans="1:2">
      <c r="A7510" s="538" t="s">
        <v>7821</v>
      </c>
      <c r="B7510" s="550">
        <v>52901</v>
      </c>
    </row>
    <row r="7511" spans="1:2">
      <c r="A7511" s="538" t="s">
        <v>7822</v>
      </c>
      <c r="B7511" s="550">
        <v>52902</v>
      </c>
    </row>
    <row r="7512" spans="1:2">
      <c r="A7512" s="538" t="s">
        <v>7823</v>
      </c>
      <c r="B7512" s="550">
        <v>52903</v>
      </c>
    </row>
    <row r="7513" spans="1:2">
      <c r="A7513" s="538" t="s">
        <v>7824</v>
      </c>
      <c r="B7513" s="550">
        <v>52904</v>
      </c>
    </row>
    <row r="7514" spans="1:2">
      <c r="A7514" s="538" t="s">
        <v>7825</v>
      </c>
      <c r="B7514" s="550">
        <v>52905</v>
      </c>
    </row>
    <row r="7515" spans="1:2">
      <c r="A7515" s="538" t="s">
        <v>7826</v>
      </c>
      <c r="B7515" s="550">
        <v>52906</v>
      </c>
    </row>
    <row r="7516" spans="1:2">
      <c r="A7516" s="538" t="s">
        <v>7827</v>
      </c>
      <c r="B7516" s="550">
        <v>52907</v>
      </c>
    </row>
    <row r="7517" spans="1:2">
      <c r="A7517" s="538" t="s">
        <v>7828</v>
      </c>
      <c r="B7517" s="550">
        <v>52908</v>
      </c>
    </row>
    <row r="7518" spans="1:2">
      <c r="A7518" s="538" t="s">
        <v>7829</v>
      </c>
      <c r="B7518" s="550">
        <v>52909</v>
      </c>
    </row>
    <row r="7519" spans="1:2">
      <c r="A7519" s="538" t="s">
        <v>7830</v>
      </c>
      <c r="B7519" s="550">
        <v>52910</v>
      </c>
    </row>
    <row r="7520" spans="1:2">
      <c r="A7520" s="538" t="s">
        <v>7831</v>
      </c>
      <c r="B7520" s="550">
        <v>52911</v>
      </c>
    </row>
    <row r="7521" spans="1:2">
      <c r="A7521" s="538" t="s">
        <v>7832</v>
      </c>
      <c r="B7521" s="550">
        <v>52912</v>
      </c>
    </row>
    <row r="7522" spans="1:2">
      <c r="A7522" s="538" t="s">
        <v>7833</v>
      </c>
      <c r="B7522" s="550">
        <v>52913</v>
      </c>
    </row>
    <row r="7523" spans="1:2">
      <c r="A7523" s="538" t="s">
        <v>7834</v>
      </c>
      <c r="B7523" s="550">
        <v>52914</v>
      </c>
    </row>
    <row r="7524" spans="1:2">
      <c r="A7524" s="538" t="s">
        <v>7835</v>
      </c>
      <c r="B7524" s="550">
        <v>52915</v>
      </c>
    </row>
    <row r="7525" spans="1:2">
      <c r="A7525" s="538" t="s">
        <v>7836</v>
      </c>
      <c r="B7525" s="550">
        <v>52916</v>
      </c>
    </row>
    <row r="7526" spans="1:2">
      <c r="A7526" s="538" t="s">
        <v>7837</v>
      </c>
      <c r="B7526" s="550">
        <v>52917</v>
      </c>
    </row>
    <row r="7527" spans="1:2">
      <c r="A7527" s="538" t="s">
        <v>7838</v>
      </c>
      <c r="B7527" s="550">
        <v>52918</v>
      </c>
    </row>
    <row r="7528" spans="1:2">
      <c r="A7528" s="538" t="s">
        <v>7839</v>
      </c>
      <c r="B7528" s="550">
        <v>52919</v>
      </c>
    </row>
    <row r="7529" spans="1:2">
      <c r="A7529" s="538" t="s">
        <v>7840</v>
      </c>
      <c r="B7529" s="550">
        <v>52920</v>
      </c>
    </row>
    <row r="7530" spans="1:2">
      <c r="A7530" s="538" t="s">
        <v>7841</v>
      </c>
      <c r="B7530" s="550">
        <v>52921</v>
      </c>
    </row>
    <row r="7531" spans="1:2">
      <c r="A7531" s="538" t="s">
        <v>7842</v>
      </c>
      <c r="B7531" s="550">
        <v>52922</v>
      </c>
    </row>
    <row r="7532" spans="1:2">
      <c r="A7532" s="538" t="s">
        <v>7843</v>
      </c>
      <c r="B7532" s="550">
        <v>52923</v>
      </c>
    </row>
    <row r="7533" spans="1:2">
      <c r="A7533" s="538" t="s">
        <v>7844</v>
      </c>
      <c r="B7533" s="550">
        <v>52924</v>
      </c>
    </row>
    <row r="7534" spans="1:2">
      <c r="A7534" s="538" t="s">
        <v>7845</v>
      </c>
      <c r="B7534" s="550">
        <v>52925</v>
      </c>
    </row>
    <row r="7535" spans="1:2">
      <c r="A7535" s="538" t="s">
        <v>7846</v>
      </c>
      <c r="B7535" s="550">
        <v>52926</v>
      </c>
    </row>
    <row r="7536" spans="1:2">
      <c r="A7536" s="538" t="s">
        <v>7847</v>
      </c>
      <c r="B7536" s="550">
        <v>52927</v>
      </c>
    </row>
    <row r="7537" spans="1:2">
      <c r="A7537" s="538" t="s">
        <v>7848</v>
      </c>
      <c r="B7537" s="550">
        <v>52928</v>
      </c>
    </row>
    <row r="7538" spans="1:2">
      <c r="A7538" s="538" t="s">
        <v>7849</v>
      </c>
      <c r="B7538" s="550">
        <v>52929</v>
      </c>
    </row>
    <row r="7539" spans="1:2">
      <c r="A7539" s="538" t="s">
        <v>7850</v>
      </c>
      <c r="B7539" s="550">
        <v>52930</v>
      </c>
    </row>
    <row r="7540" spans="1:2">
      <c r="A7540" s="538" t="s">
        <v>7851</v>
      </c>
      <c r="B7540" s="550">
        <v>52931</v>
      </c>
    </row>
    <row r="7541" spans="1:2">
      <c r="A7541" s="538" t="s">
        <v>7852</v>
      </c>
      <c r="B7541" s="550">
        <v>52932</v>
      </c>
    </row>
    <row r="7542" spans="1:2">
      <c r="A7542" s="538" t="s">
        <v>7853</v>
      </c>
      <c r="B7542" s="550">
        <v>52933</v>
      </c>
    </row>
    <row r="7543" spans="1:2">
      <c r="A7543" s="538" t="s">
        <v>7854</v>
      </c>
      <c r="B7543" s="550">
        <v>52934</v>
      </c>
    </row>
    <row r="7544" spans="1:2">
      <c r="A7544" s="538" t="s">
        <v>7855</v>
      </c>
      <c r="B7544" s="550">
        <v>52935</v>
      </c>
    </row>
    <row r="7545" spans="1:2">
      <c r="A7545" s="538" t="s">
        <v>7856</v>
      </c>
      <c r="B7545" s="550">
        <v>52936</v>
      </c>
    </row>
    <row r="7546" spans="1:2">
      <c r="A7546" s="538" t="s">
        <v>7857</v>
      </c>
      <c r="B7546" s="550">
        <v>52937</v>
      </c>
    </row>
    <row r="7547" spans="1:2">
      <c r="A7547" s="538" t="s">
        <v>7858</v>
      </c>
      <c r="B7547" s="550">
        <v>52938</v>
      </c>
    </row>
    <row r="7548" spans="1:2">
      <c r="A7548" s="538" t="s">
        <v>7859</v>
      </c>
      <c r="B7548" s="550">
        <v>52939</v>
      </c>
    </row>
    <row r="7549" spans="1:2">
      <c r="A7549" s="538" t="s">
        <v>7860</v>
      </c>
      <c r="B7549" s="550">
        <v>52940</v>
      </c>
    </row>
    <row r="7550" spans="1:2">
      <c r="A7550" s="538" t="s">
        <v>7861</v>
      </c>
      <c r="B7550" s="550">
        <v>52941</v>
      </c>
    </row>
    <row r="7551" spans="1:2">
      <c r="A7551" s="538" t="s">
        <v>7862</v>
      </c>
      <c r="B7551" s="550">
        <v>52942</v>
      </c>
    </row>
    <row r="7552" spans="1:2">
      <c r="A7552" s="538" t="s">
        <v>7863</v>
      </c>
      <c r="B7552" s="550">
        <v>52943</v>
      </c>
    </row>
    <row r="7553" spans="1:2">
      <c r="A7553" s="538" t="s">
        <v>7864</v>
      </c>
      <c r="B7553" s="550">
        <v>52944</v>
      </c>
    </row>
    <row r="7554" spans="1:2">
      <c r="A7554" s="538" t="s">
        <v>7865</v>
      </c>
      <c r="B7554" s="550">
        <v>52945</v>
      </c>
    </row>
    <row r="7555" spans="1:2">
      <c r="A7555" s="538" t="s">
        <v>7866</v>
      </c>
      <c r="B7555" s="550">
        <v>52946</v>
      </c>
    </row>
    <row r="7556" spans="1:2">
      <c r="A7556" s="538" t="s">
        <v>7867</v>
      </c>
      <c r="B7556" s="550">
        <v>52947</v>
      </c>
    </row>
    <row r="7557" spans="1:2">
      <c r="A7557" s="538" t="s">
        <v>7868</v>
      </c>
      <c r="B7557" s="550">
        <v>52948</v>
      </c>
    </row>
    <row r="7558" spans="1:2">
      <c r="A7558" s="538" t="s">
        <v>7869</v>
      </c>
      <c r="B7558" s="550">
        <v>52949</v>
      </c>
    </row>
    <row r="7559" spans="1:2">
      <c r="A7559" s="538" t="s">
        <v>7870</v>
      </c>
      <c r="B7559" s="550">
        <v>52950</v>
      </c>
    </row>
    <row r="7560" spans="1:2">
      <c r="A7560" s="538" t="s">
        <v>7871</v>
      </c>
      <c r="B7560" s="550">
        <v>52951</v>
      </c>
    </row>
    <row r="7561" spans="1:2">
      <c r="A7561" s="538" t="s">
        <v>7872</v>
      </c>
      <c r="B7561" s="550">
        <v>52952</v>
      </c>
    </row>
    <row r="7562" spans="1:2">
      <c r="A7562" s="538" t="s">
        <v>7873</v>
      </c>
      <c r="B7562" s="550">
        <v>52953</v>
      </c>
    </row>
    <row r="7563" spans="1:2">
      <c r="A7563" s="538" t="s">
        <v>7874</v>
      </c>
      <c r="B7563" s="550">
        <v>52954</v>
      </c>
    </row>
    <row r="7564" spans="1:2">
      <c r="A7564" s="538" t="s">
        <v>7875</v>
      </c>
      <c r="B7564" s="550">
        <v>52955</v>
      </c>
    </row>
    <row r="7565" spans="1:2">
      <c r="A7565" s="538" t="s">
        <v>7876</v>
      </c>
      <c r="B7565" s="550">
        <v>52956</v>
      </c>
    </row>
    <row r="7566" spans="1:2">
      <c r="A7566" s="538" t="s">
        <v>7877</v>
      </c>
      <c r="B7566" s="550">
        <v>52957</v>
      </c>
    </row>
    <row r="7567" spans="1:2">
      <c r="A7567" s="538" t="s">
        <v>7878</v>
      </c>
      <c r="B7567" s="550">
        <v>52958</v>
      </c>
    </row>
    <row r="7568" spans="1:2">
      <c r="A7568" s="538" t="s">
        <v>7879</v>
      </c>
      <c r="B7568" s="550">
        <v>52959</v>
      </c>
    </row>
    <row r="7569" spans="1:2">
      <c r="A7569" s="538" t="s">
        <v>7880</v>
      </c>
      <c r="B7569" s="550">
        <v>52960</v>
      </c>
    </row>
    <row r="7570" spans="1:2">
      <c r="A7570" s="538" t="s">
        <v>7881</v>
      </c>
      <c r="B7570" s="550">
        <v>52961</v>
      </c>
    </row>
    <row r="7571" spans="1:2">
      <c r="A7571" s="538" t="s">
        <v>7882</v>
      </c>
      <c r="B7571" s="550">
        <v>52962</v>
      </c>
    </row>
    <row r="7572" spans="1:2">
      <c r="A7572" s="538" t="s">
        <v>7883</v>
      </c>
      <c r="B7572" s="550">
        <v>52963</v>
      </c>
    </row>
    <row r="7573" spans="1:2">
      <c r="A7573" s="538" t="s">
        <v>7884</v>
      </c>
      <c r="B7573" s="550">
        <v>52964</v>
      </c>
    </row>
    <row r="7574" spans="1:2">
      <c r="A7574" s="538" t="s">
        <v>7885</v>
      </c>
      <c r="B7574" s="550">
        <v>52965</v>
      </c>
    </row>
    <row r="7575" spans="1:2">
      <c r="A7575" s="538" t="s">
        <v>7886</v>
      </c>
      <c r="B7575" s="550">
        <v>52966</v>
      </c>
    </row>
    <row r="7576" spans="1:2">
      <c r="A7576" s="538" t="s">
        <v>7887</v>
      </c>
      <c r="B7576" s="550">
        <v>52967</v>
      </c>
    </row>
    <row r="7577" spans="1:2">
      <c r="A7577" s="538" t="s">
        <v>7888</v>
      </c>
      <c r="B7577" s="550">
        <v>52968</v>
      </c>
    </row>
    <row r="7578" spans="1:2">
      <c r="A7578" s="538" t="s">
        <v>7889</v>
      </c>
      <c r="B7578" s="550">
        <v>52969</v>
      </c>
    </row>
    <row r="7579" spans="1:2">
      <c r="A7579" s="538" t="s">
        <v>7890</v>
      </c>
      <c r="B7579" s="550">
        <v>52970</v>
      </c>
    </row>
    <row r="7580" spans="1:2">
      <c r="A7580" s="538" t="s">
        <v>7891</v>
      </c>
      <c r="B7580" s="550">
        <v>52971</v>
      </c>
    </row>
    <row r="7581" spans="1:2">
      <c r="A7581" s="538" t="s">
        <v>7892</v>
      </c>
      <c r="B7581" s="550">
        <v>52972</v>
      </c>
    </row>
    <row r="7582" spans="1:2">
      <c r="A7582" s="538" t="s">
        <v>7893</v>
      </c>
      <c r="B7582" s="550">
        <v>52973</v>
      </c>
    </row>
    <row r="7583" spans="1:2">
      <c r="A7583" s="538" t="s">
        <v>7894</v>
      </c>
      <c r="B7583" s="550">
        <v>52974</v>
      </c>
    </row>
    <row r="7584" spans="1:2">
      <c r="A7584" s="538" t="s">
        <v>7895</v>
      </c>
      <c r="B7584" s="550">
        <v>52975</v>
      </c>
    </row>
    <row r="7585" spans="1:2">
      <c r="A7585" s="538" t="s">
        <v>7896</v>
      </c>
      <c r="B7585" s="550">
        <v>52976</v>
      </c>
    </row>
    <row r="7586" spans="1:2">
      <c r="A7586" s="538" t="s">
        <v>7897</v>
      </c>
      <c r="B7586" s="550">
        <v>52977</v>
      </c>
    </row>
    <row r="7587" spans="1:2">
      <c r="A7587" s="538" t="s">
        <v>7898</v>
      </c>
      <c r="B7587" s="550">
        <v>52978</v>
      </c>
    </row>
    <row r="7588" spans="1:2">
      <c r="A7588" s="538" t="s">
        <v>7899</v>
      </c>
      <c r="B7588" s="550">
        <v>52979</v>
      </c>
    </row>
    <row r="7589" spans="1:2">
      <c r="A7589" s="538" t="s">
        <v>7900</v>
      </c>
      <c r="B7589" s="550">
        <v>52980</v>
      </c>
    </row>
    <row r="7590" spans="1:2">
      <c r="A7590" s="538" t="s">
        <v>7901</v>
      </c>
      <c r="B7590" s="550">
        <v>52981</v>
      </c>
    </row>
    <row r="7591" spans="1:2">
      <c r="A7591" s="538" t="s">
        <v>7902</v>
      </c>
      <c r="B7591" s="550">
        <v>52982</v>
      </c>
    </row>
    <row r="7592" spans="1:2">
      <c r="A7592" s="538" t="s">
        <v>7903</v>
      </c>
      <c r="B7592" s="550">
        <v>52983</v>
      </c>
    </row>
    <row r="7593" spans="1:2">
      <c r="A7593" s="538" t="s">
        <v>7904</v>
      </c>
      <c r="B7593" s="550">
        <v>52984</v>
      </c>
    </row>
    <row r="7594" spans="1:2">
      <c r="A7594" s="538" t="s">
        <v>7905</v>
      </c>
      <c r="B7594" s="550">
        <v>52985</v>
      </c>
    </row>
    <row r="7595" spans="1:2">
      <c r="A7595" s="538" t="s">
        <v>7906</v>
      </c>
      <c r="B7595" s="550">
        <v>52986</v>
      </c>
    </row>
    <row r="7596" spans="1:2">
      <c r="A7596" s="538" t="s">
        <v>7907</v>
      </c>
      <c r="B7596" s="550">
        <v>52987</v>
      </c>
    </row>
    <row r="7597" spans="1:2">
      <c r="A7597" s="538" t="s">
        <v>7908</v>
      </c>
      <c r="B7597" s="550">
        <v>52988</v>
      </c>
    </row>
    <row r="7598" spans="1:2">
      <c r="A7598" s="538" t="s">
        <v>7909</v>
      </c>
      <c r="B7598" s="550">
        <v>52989</v>
      </c>
    </row>
    <row r="7599" spans="1:2">
      <c r="A7599" s="538" t="s">
        <v>7910</v>
      </c>
      <c r="B7599" s="550">
        <v>52990</v>
      </c>
    </row>
    <row r="7600" spans="1:2">
      <c r="A7600" s="538" t="s">
        <v>7911</v>
      </c>
      <c r="B7600" s="550">
        <v>52991</v>
      </c>
    </row>
    <row r="7601" spans="1:2">
      <c r="A7601" s="538" t="s">
        <v>7912</v>
      </c>
      <c r="B7601" s="550">
        <v>52992</v>
      </c>
    </row>
    <row r="7602" spans="1:2">
      <c r="A7602" s="538" t="s">
        <v>7913</v>
      </c>
      <c r="B7602" s="550">
        <v>52993</v>
      </c>
    </row>
    <row r="7603" spans="1:2">
      <c r="A7603" s="538" t="s">
        <v>7914</v>
      </c>
      <c r="B7603" s="550">
        <v>52994</v>
      </c>
    </row>
    <row r="7604" spans="1:2">
      <c r="A7604" s="538" t="s">
        <v>7915</v>
      </c>
      <c r="B7604" s="550">
        <v>52995</v>
      </c>
    </row>
    <row r="7605" spans="1:2">
      <c r="A7605" s="538" t="s">
        <v>7916</v>
      </c>
      <c r="B7605" s="550">
        <v>52996</v>
      </c>
    </row>
    <row r="7606" spans="1:2">
      <c r="A7606" s="538" t="s">
        <v>7917</v>
      </c>
      <c r="B7606" s="550">
        <v>52997</v>
      </c>
    </row>
    <row r="7607" spans="1:2">
      <c r="A7607" s="538" t="s">
        <v>7918</v>
      </c>
      <c r="B7607" s="550">
        <v>52998</v>
      </c>
    </row>
    <row r="7608" spans="1:2">
      <c r="A7608" s="538" t="s">
        <v>7919</v>
      </c>
      <c r="B7608" s="550">
        <v>52999</v>
      </c>
    </row>
    <row r="7609" spans="1:2">
      <c r="A7609" s="538" t="s">
        <v>7920</v>
      </c>
      <c r="B7609" s="550">
        <v>53000</v>
      </c>
    </row>
    <row r="7610" spans="1:2">
      <c r="A7610" s="538" t="s">
        <v>7921</v>
      </c>
      <c r="B7610" s="550">
        <v>53001</v>
      </c>
    </row>
    <row r="7611" spans="1:2">
      <c r="A7611" s="538" t="s">
        <v>7922</v>
      </c>
      <c r="B7611" s="550">
        <v>53002</v>
      </c>
    </row>
    <row r="7612" spans="1:2">
      <c r="A7612" s="538" t="s">
        <v>7923</v>
      </c>
      <c r="B7612" s="550">
        <v>53003</v>
      </c>
    </row>
    <row r="7613" spans="1:2">
      <c r="A7613" s="538" t="s">
        <v>7924</v>
      </c>
      <c r="B7613" s="550">
        <v>53004</v>
      </c>
    </row>
    <row r="7614" spans="1:2">
      <c r="A7614" s="538" t="s">
        <v>7925</v>
      </c>
      <c r="B7614" s="550">
        <v>53005</v>
      </c>
    </row>
    <row r="7615" spans="1:2">
      <c r="A7615" s="538" t="s">
        <v>7926</v>
      </c>
      <c r="B7615" s="550">
        <v>53006</v>
      </c>
    </row>
    <row r="7616" spans="1:2">
      <c r="A7616" s="538" t="s">
        <v>7927</v>
      </c>
      <c r="B7616" s="550">
        <v>53007</v>
      </c>
    </row>
    <row r="7617" spans="1:2">
      <c r="A7617" s="538" t="s">
        <v>7928</v>
      </c>
      <c r="B7617" s="550">
        <v>53008</v>
      </c>
    </row>
    <row r="7618" spans="1:2">
      <c r="A7618" s="538" t="s">
        <v>7929</v>
      </c>
      <c r="B7618" s="550">
        <v>53009</v>
      </c>
    </row>
    <row r="7619" spans="1:2">
      <c r="A7619" s="538" t="s">
        <v>7930</v>
      </c>
      <c r="B7619" s="550">
        <v>53010</v>
      </c>
    </row>
    <row r="7620" spans="1:2">
      <c r="A7620" s="538" t="s">
        <v>7931</v>
      </c>
      <c r="B7620" s="550">
        <v>53011</v>
      </c>
    </row>
    <row r="7621" spans="1:2">
      <c r="A7621" s="538" t="s">
        <v>7932</v>
      </c>
      <c r="B7621" s="550">
        <v>53012</v>
      </c>
    </row>
    <row r="7622" spans="1:2">
      <c r="A7622" s="538" t="s">
        <v>7933</v>
      </c>
      <c r="B7622" s="550">
        <v>53013</v>
      </c>
    </row>
    <row r="7623" spans="1:2">
      <c r="A7623" s="538" t="s">
        <v>7934</v>
      </c>
      <c r="B7623" s="550">
        <v>53014</v>
      </c>
    </row>
    <row r="7624" spans="1:2">
      <c r="A7624" s="538" t="s">
        <v>7935</v>
      </c>
      <c r="B7624" s="550">
        <v>53015</v>
      </c>
    </row>
    <row r="7625" spans="1:2">
      <c r="A7625" s="538" t="s">
        <v>7936</v>
      </c>
      <c r="B7625" s="550">
        <v>53016</v>
      </c>
    </row>
    <row r="7626" spans="1:2">
      <c r="A7626" s="538" t="s">
        <v>7937</v>
      </c>
      <c r="B7626" s="550">
        <v>53017</v>
      </c>
    </row>
    <row r="7627" spans="1:2">
      <c r="A7627" s="538" t="s">
        <v>7938</v>
      </c>
      <c r="B7627" s="550">
        <v>53018</v>
      </c>
    </row>
    <row r="7628" spans="1:2">
      <c r="A7628" s="538" t="s">
        <v>7939</v>
      </c>
      <c r="B7628" s="550">
        <v>53019</v>
      </c>
    </row>
    <row r="7629" spans="1:2">
      <c r="A7629" s="538" t="s">
        <v>7940</v>
      </c>
      <c r="B7629" s="550">
        <v>53020</v>
      </c>
    </row>
    <row r="7630" spans="1:2">
      <c r="A7630" s="538" t="s">
        <v>7941</v>
      </c>
      <c r="B7630" s="550">
        <v>53021</v>
      </c>
    </row>
    <row r="7631" spans="1:2">
      <c r="A7631" s="538" t="s">
        <v>7942</v>
      </c>
      <c r="B7631" s="550">
        <v>53022</v>
      </c>
    </row>
    <row r="7632" spans="1:2">
      <c r="A7632" s="538" t="s">
        <v>7943</v>
      </c>
      <c r="B7632" s="550">
        <v>53023</v>
      </c>
    </row>
    <row r="7633" spans="1:2">
      <c r="A7633" s="538" t="s">
        <v>7944</v>
      </c>
      <c r="B7633" s="550">
        <v>53024</v>
      </c>
    </row>
    <row r="7634" spans="1:2">
      <c r="A7634" s="538" t="s">
        <v>7945</v>
      </c>
      <c r="B7634" s="550">
        <v>53025</v>
      </c>
    </row>
    <row r="7635" spans="1:2">
      <c r="A7635" s="538" t="s">
        <v>7946</v>
      </c>
      <c r="B7635" s="550">
        <v>53026</v>
      </c>
    </row>
    <row r="7636" spans="1:2">
      <c r="A7636" s="538" t="s">
        <v>7947</v>
      </c>
      <c r="B7636" s="550">
        <v>53027</v>
      </c>
    </row>
    <row r="7637" spans="1:2">
      <c r="A7637" s="538" t="s">
        <v>7948</v>
      </c>
      <c r="B7637" s="550">
        <v>53028</v>
      </c>
    </row>
    <row r="7638" spans="1:2">
      <c r="A7638" s="538" t="s">
        <v>7949</v>
      </c>
      <c r="B7638" s="550">
        <v>53029</v>
      </c>
    </row>
    <row r="7639" spans="1:2">
      <c r="A7639" s="538" t="s">
        <v>7950</v>
      </c>
      <c r="B7639" s="550">
        <v>53030</v>
      </c>
    </row>
    <row r="7640" spans="1:2">
      <c r="A7640" s="538" t="s">
        <v>7951</v>
      </c>
      <c r="B7640" s="550">
        <v>53031</v>
      </c>
    </row>
    <row r="7641" spans="1:2">
      <c r="A7641" s="538" t="s">
        <v>7952</v>
      </c>
      <c r="B7641" s="550">
        <v>53032</v>
      </c>
    </row>
    <row r="7642" spans="1:2">
      <c r="A7642" s="538" t="s">
        <v>7953</v>
      </c>
      <c r="B7642" s="550">
        <v>53033</v>
      </c>
    </row>
    <row r="7643" spans="1:2">
      <c r="A7643" s="538" t="s">
        <v>7954</v>
      </c>
      <c r="B7643" s="550">
        <v>53034</v>
      </c>
    </row>
    <row r="7644" spans="1:2">
      <c r="A7644" s="538" t="s">
        <v>7955</v>
      </c>
      <c r="B7644" s="550">
        <v>53035</v>
      </c>
    </row>
    <row r="7645" spans="1:2">
      <c r="A7645" s="538" t="s">
        <v>7956</v>
      </c>
      <c r="B7645" s="550">
        <v>53036</v>
      </c>
    </row>
    <row r="7646" spans="1:2">
      <c r="A7646" s="538" t="s">
        <v>7957</v>
      </c>
      <c r="B7646" s="550">
        <v>53037</v>
      </c>
    </row>
    <row r="7647" spans="1:2">
      <c r="A7647" s="538" t="s">
        <v>7958</v>
      </c>
      <c r="B7647" s="550">
        <v>53038</v>
      </c>
    </row>
    <row r="7648" spans="1:2">
      <c r="A7648" s="538" t="s">
        <v>7959</v>
      </c>
      <c r="B7648" s="550">
        <v>53039</v>
      </c>
    </row>
    <row r="7649" spans="1:2">
      <c r="A7649" s="538" t="s">
        <v>7960</v>
      </c>
      <c r="B7649" s="550">
        <v>53040</v>
      </c>
    </row>
    <row r="7650" spans="1:2">
      <c r="A7650" s="538" t="s">
        <v>7961</v>
      </c>
      <c r="B7650" s="550">
        <v>53041</v>
      </c>
    </row>
    <row r="7651" spans="1:2">
      <c r="A7651" s="538" t="s">
        <v>7962</v>
      </c>
      <c r="B7651" s="550">
        <v>53042</v>
      </c>
    </row>
    <row r="7652" spans="1:2">
      <c r="A7652" s="538" t="s">
        <v>7963</v>
      </c>
      <c r="B7652" s="550">
        <v>53043</v>
      </c>
    </row>
    <row r="7653" spans="1:2">
      <c r="A7653" s="538" t="s">
        <v>7964</v>
      </c>
      <c r="B7653" s="550">
        <v>53044</v>
      </c>
    </row>
    <row r="7654" spans="1:2">
      <c r="A7654" s="538" t="s">
        <v>7965</v>
      </c>
      <c r="B7654" s="550">
        <v>53045</v>
      </c>
    </row>
    <row r="7655" spans="1:2">
      <c r="A7655" s="538" t="s">
        <v>7966</v>
      </c>
      <c r="B7655" s="550">
        <v>53046</v>
      </c>
    </row>
    <row r="7656" spans="1:2">
      <c r="A7656" s="538" t="s">
        <v>7967</v>
      </c>
      <c r="B7656" s="550">
        <v>53047</v>
      </c>
    </row>
    <row r="7657" spans="1:2">
      <c r="A7657" s="538" t="s">
        <v>7968</v>
      </c>
      <c r="B7657" s="550">
        <v>53048</v>
      </c>
    </row>
    <row r="7658" spans="1:2">
      <c r="A7658" s="538" t="s">
        <v>7969</v>
      </c>
      <c r="B7658" s="550">
        <v>53049</v>
      </c>
    </row>
    <row r="7659" spans="1:2">
      <c r="A7659" s="538" t="s">
        <v>7970</v>
      </c>
      <c r="B7659" s="550">
        <v>53050</v>
      </c>
    </row>
    <row r="7660" spans="1:2">
      <c r="A7660" s="538" t="s">
        <v>7971</v>
      </c>
      <c r="B7660" s="550">
        <v>53051</v>
      </c>
    </row>
    <row r="7661" spans="1:2">
      <c r="A7661" s="538" t="s">
        <v>7972</v>
      </c>
      <c r="B7661" s="550">
        <v>53052</v>
      </c>
    </row>
    <row r="7662" spans="1:2">
      <c r="A7662" s="538" t="s">
        <v>7973</v>
      </c>
      <c r="B7662" s="550">
        <v>53053</v>
      </c>
    </row>
    <row r="7663" spans="1:2">
      <c r="A7663" s="538" t="s">
        <v>7974</v>
      </c>
      <c r="B7663" s="550">
        <v>53054</v>
      </c>
    </row>
    <row r="7664" spans="1:2">
      <c r="A7664" s="538" t="s">
        <v>7975</v>
      </c>
      <c r="B7664" s="550">
        <v>53055</v>
      </c>
    </row>
    <row r="7665" spans="1:2">
      <c r="A7665" s="538" t="s">
        <v>7976</v>
      </c>
      <c r="B7665" s="550">
        <v>53056</v>
      </c>
    </row>
    <row r="7666" spans="1:2">
      <c r="A7666" s="538" t="s">
        <v>7977</v>
      </c>
      <c r="B7666" s="550">
        <v>53057</v>
      </c>
    </row>
    <row r="7667" spans="1:2">
      <c r="A7667" s="538" t="s">
        <v>7978</v>
      </c>
      <c r="B7667" s="550">
        <v>53058</v>
      </c>
    </row>
    <row r="7668" spans="1:2">
      <c r="A7668" s="538" t="s">
        <v>7979</v>
      </c>
      <c r="B7668" s="550">
        <v>53059</v>
      </c>
    </row>
    <row r="7669" spans="1:2">
      <c r="A7669" s="538" t="s">
        <v>7980</v>
      </c>
      <c r="B7669" s="550">
        <v>53060</v>
      </c>
    </row>
    <row r="7670" spans="1:2">
      <c r="A7670" s="538" t="s">
        <v>7981</v>
      </c>
      <c r="B7670" s="550">
        <v>53061</v>
      </c>
    </row>
    <row r="7671" spans="1:2">
      <c r="A7671" s="538" t="s">
        <v>7982</v>
      </c>
      <c r="B7671" s="550">
        <v>53062</v>
      </c>
    </row>
    <row r="7672" spans="1:2">
      <c r="A7672" s="538" t="s">
        <v>7983</v>
      </c>
      <c r="B7672" s="550">
        <v>53063</v>
      </c>
    </row>
    <row r="7673" spans="1:2">
      <c r="A7673" s="538" t="s">
        <v>7984</v>
      </c>
      <c r="B7673" s="550">
        <v>53064</v>
      </c>
    </row>
    <row r="7674" spans="1:2">
      <c r="A7674" s="538" t="s">
        <v>7985</v>
      </c>
      <c r="B7674" s="550">
        <v>53065</v>
      </c>
    </row>
    <row r="7675" spans="1:2">
      <c r="A7675" s="538" t="s">
        <v>7986</v>
      </c>
      <c r="B7675" s="550">
        <v>53066</v>
      </c>
    </row>
    <row r="7676" spans="1:2">
      <c r="A7676" s="538" t="s">
        <v>7987</v>
      </c>
      <c r="B7676" s="550">
        <v>53067</v>
      </c>
    </row>
    <row r="7677" spans="1:2">
      <c r="A7677" s="538" t="s">
        <v>7988</v>
      </c>
      <c r="B7677" s="550">
        <v>53068</v>
      </c>
    </row>
    <row r="7678" spans="1:2">
      <c r="A7678" s="538" t="s">
        <v>7989</v>
      </c>
      <c r="B7678" s="550">
        <v>53069</v>
      </c>
    </row>
    <row r="7679" spans="1:2">
      <c r="A7679" s="538" t="s">
        <v>7990</v>
      </c>
      <c r="B7679" s="550">
        <v>53070</v>
      </c>
    </row>
    <row r="7680" spans="1:2">
      <c r="A7680" s="538" t="s">
        <v>7991</v>
      </c>
      <c r="B7680" s="550">
        <v>53071</v>
      </c>
    </row>
    <row r="7681" spans="1:2">
      <c r="A7681" s="538" t="s">
        <v>7992</v>
      </c>
      <c r="B7681" s="550">
        <v>53072</v>
      </c>
    </row>
    <row r="7682" spans="1:2">
      <c r="A7682" s="538" t="s">
        <v>7993</v>
      </c>
      <c r="B7682" s="550">
        <v>53073</v>
      </c>
    </row>
    <row r="7683" spans="1:2">
      <c r="A7683" s="538" t="s">
        <v>7994</v>
      </c>
      <c r="B7683" s="550">
        <v>53074</v>
      </c>
    </row>
    <row r="7684" spans="1:2">
      <c r="A7684" s="538" t="s">
        <v>7995</v>
      </c>
      <c r="B7684" s="550">
        <v>53075</v>
      </c>
    </row>
    <row r="7685" spans="1:2">
      <c r="A7685" s="538" t="s">
        <v>7996</v>
      </c>
      <c r="B7685" s="550">
        <v>53076</v>
      </c>
    </row>
    <row r="7686" spans="1:2">
      <c r="A7686" s="538" t="s">
        <v>7997</v>
      </c>
      <c r="B7686" s="550">
        <v>53077</v>
      </c>
    </row>
    <row r="7687" spans="1:2">
      <c r="A7687" s="538" t="s">
        <v>7998</v>
      </c>
      <c r="B7687" s="550">
        <v>53078</v>
      </c>
    </row>
    <row r="7688" spans="1:2">
      <c r="A7688" s="538" t="s">
        <v>7999</v>
      </c>
      <c r="B7688" s="550">
        <v>53079</v>
      </c>
    </row>
    <row r="7689" spans="1:2">
      <c r="A7689" s="538" t="s">
        <v>8000</v>
      </c>
      <c r="B7689" s="550">
        <v>53080</v>
      </c>
    </row>
    <row r="7690" spans="1:2">
      <c r="A7690" s="538" t="s">
        <v>8001</v>
      </c>
      <c r="B7690" s="550">
        <v>53081</v>
      </c>
    </row>
    <row r="7691" spans="1:2">
      <c r="A7691" s="538" t="s">
        <v>8002</v>
      </c>
      <c r="B7691" s="550">
        <v>53082</v>
      </c>
    </row>
    <row r="7692" spans="1:2">
      <c r="A7692" s="538" t="s">
        <v>8003</v>
      </c>
      <c r="B7692" s="550">
        <v>53083</v>
      </c>
    </row>
    <row r="7693" spans="1:2">
      <c r="A7693" s="538" t="s">
        <v>8004</v>
      </c>
      <c r="B7693" s="550">
        <v>53084</v>
      </c>
    </row>
    <row r="7694" spans="1:2">
      <c r="A7694" s="538" t="s">
        <v>8005</v>
      </c>
      <c r="B7694" s="550">
        <v>53085</v>
      </c>
    </row>
    <row r="7695" spans="1:2">
      <c r="A7695" s="538" t="s">
        <v>8006</v>
      </c>
      <c r="B7695" s="550">
        <v>53086</v>
      </c>
    </row>
    <row r="7696" spans="1:2">
      <c r="A7696" s="538" t="s">
        <v>8007</v>
      </c>
      <c r="B7696" s="550">
        <v>53087</v>
      </c>
    </row>
    <row r="7697" spans="1:2">
      <c r="A7697" s="538" t="s">
        <v>8008</v>
      </c>
      <c r="B7697" s="550">
        <v>53088</v>
      </c>
    </row>
    <row r="7698" spans="1:2">
      <c r="A7698" s="538" t="s">
        <v>8009</v>
      </c>
      <c r="B7698" s="550">
        <v>53089</v>
      </c>
    </row>
    <row r="7699" spans="1:2">
      <c r="A7699" s="538" t="s">
        <v>8010</v>
      </c>
      <c r="B7699" s="550">
        <v>53090</v>
      </c>
    </row>
    <row r="7700" spans="1:2">
      <c r="A7700" s="538" t="s">
        <v>8011</v>
      </c>
      <c r="B7700" s="550">
        <v>53091</v>
      </c>
    </row>
    <row r="7701" spans="1:2">
      <c r="A7701" s="538" t="s">
        <v>8012</v>
      </c>
      <c r="B7701" s="550">
        <v>53092</v>
      </c>
    </row>
    <row r="7702" spans="1:2">
      <c r="A7702" s="538" t="s">
        <v>8013</v>
      </c>
      <c r="B7702" s="550">
        <v>53093</v>
      </c>
    </row>
    <row r="7703" spans="1:2">
      <c r="A7703" s="538" t="s">
        <v>8014</v>
      </c>
      <c r="B7703" s="550">
        <v>53094</v>
      </c>
    </row>
    <row r="7704" spans="1:2">
      <c r="A7704" s="538" t="s">
        <v>8015</v>
      </c>
      <c r="B7704" s="550">
        <v>53095</v>
      </c>
    </row>
    <row r="7705" spans="1:2">
      <c r="A7705" s="538" t="s">
        <v>8016</v>
      </c>
      <c r="B7705" s="550">
        <v>53096</v>
      </c>
    </row>
    <row r="7706" spans="1:2">
      <c r="A7706" s="538" t="s">
        <v>8017</v>
      </c>
      <c r="B7706" s="550">
        <v>53097</v>
      </c>
    </row>
    <row r="7707" spans="1:2">
      <c r="A7707" s="538" t="s">
        <v>8018</v>
      </c>
      <c r="B7707" s="550">
        <v>53098</v>
      </c>
    </row>
    <row r="7708" spans="1:2">
      <c r="A7708" s="538" t="s">
        <v>8019</v>
      </c>
      <c r="B7708" s="550">
        <v>53099</v>
      </c>
    </row>
    <row r="7709" spans="1:2">
      <c r="A7709" s="538" t="s">
        <v>8020</v>
      </c>
      <c r="B7709" s="550">
        <v>53100</v>
      </c>
    </row>
    <row r="7710" spans="1:2">
      <c r="A7710" s="538" t="s">
        <v>8021</v>
      </c>
      <c r="B7710" s="550">
        <v>53101</v>
      </c>
    </row>
    <row r="7711" spans="1:2">
      <c r="A7711" s="538" t="s">
        <v>8022</v>
      </c>
      <c r="B7711" s="550">
        <v>53102</v>
      </c>
    </row>
    <row r="7712" spans="1:2">
      <c r="A7712" s="538" t="s">
        <v>8023</v>
      </c>
      <c r="B7712" s="550">
        <v>53103</v>
      </c>
    </row>
    <row r="7713" spans="1:2">
      <c r="A7713" s="538" t="s">
        <v>8024</v>
      </c>
      <c r="B7713" s="550">
        <v>53104</v>
      </c>
    </row>
    <row r="7714" spans="1:2">
      <c r="A7714" s="538" t="s">
        <v>8025</v>
      </c>
      <c r="B7714" s="550">
        <v>53105</v>
      </c>
    </row>
    <row r="7715" spans="1:2">
      <c r="A7715" s="538" t="s">
        <v>8026</v>
      </c>
      <c r="B7715" s="550">
        <v>53106</v>
      </c>
    </row>
    <row r="7716" spans="1:2">
      <c r="A7716" s="538" t="s">
        <v>8027</v>
      </c>
      <c r="B7716" s="550">
        <v>53107</v>
      </c>
    </row>
    <row r="7717" spans="1:2">
      <c r="A7717" s="538" t="s">
        <v>8028</v>
      </c>
      <c r="B7717" s="550">
        <v>53108</v>
      </c>
    </row>
    <row r="7718" spans="1:2">
      <c r="A7718" s="538" t="s">
        <v>8029</v>
      </c>
      <c r="B7718" s="550">
        <v>53109</v>
      </c>
    </row>
    <row r="7719" spans="1:2">
      <c r="A7719" s="538" t="s">
        <v>8030</v>
      </c>
      <c r="B7719" s="550">
        <v>53110</v>
      </c>
    </row>
    <row r="7720" spans="1:2">
      <c r="A7720" s="538" t="s">
        <v>8031</v>
      </c>
      <c r="B7720" s="550">
        <v>53111</v>
      </c>
    </row>
    <row r="7721" spans="1:2">
      <c r="A7721" s="538" t="s">
        <v>8032</v>
      </c>
      <c r="B7721" s="550">
        <v>53112</v>
      </c>
    </row>
    <row r="7722" spans="1:2">
      <c r="A7722" s="538" t="s">
        <v>8033</v>
      </c>
      <c r="B7722" s="550">
        <v>53113</v>
      </c>
    </row>
    <row r="7723" spans="1:2">
      <c r="A7723" s="538" t="s">
        <v>8034</v>
      </c>
      <c r="B7723" s="550">
        <v>53114</v>
      </c>
    </row>
    <row r="7724" spans="1:2">
      <c r="A7724" s="538" t="s">
        <v>8035</v>
      </c>
      <c r="B7724" s="550">
        <v>53115</v>
      </c>
    </row>
    <row r="7725" spans="1:2">
      <c r="A7725" s="538" t="s">
        <v>8036</v>
      </c>
      <c r="B7725" s="550">
        <v>53116</v>
      </c>
    </row>
    <row r="7726" spans="1:2">
      <c r="A7726" s="538" t="s">
        <v>8037</v>
      </c>
      <c r="B7726" s="550">
        <v>53117</v>
      </c>
    </row>
    <row r="7727" spans="1:2">
      <c r="A7727" s="538" t="s">
        <v>8038</v>
      </c>
      <c r="B7727" s="550">
        <v>53118</v>
      </c>
    </row>
    <row r="7728" spans="1:2">
      <c r="A7728" s="538" t="s">
        <v>8039</v>
      </c>
      <c r="B7728" s="550">
        <v>53119</v>
      </c>
    </row>
    <row r="7729" spans="1:2">
      <c r="A7729" s="538" t="s">
        <v>8040</v>
      </c>
      <c r="B7729" s="550">
        <v>53120</v>
      </c>
    </row>
    <row r="7730" spans="1:2">
      <c r="A7730" s="538" t="s">
        <v>8041</v>
      </c>
      <c r="B7730" s="550">
        <v>53121</v>
      </c>
    </row>
    <row r="7731" spans="1:2">
      <c r="A7731" s="538" t="s">
        <v>8042</v>
      </c>
      <c r="B7731" s="550">
        <v>53122</v>
      </c>
    </row>
    <row r="7732" spans="1:2">
      <c r="A7732" s="538" t="s">
        <v>8043</v>
      </c>
      <c r="B7732" s="550">
        <v>53123</v>
      </c>
    </row>
    <row r="7733" spans="1:2">
      <c r="A7733" s="538" t="s">
        <v>8044</v>
      </c>
      <c r="B7733" s="550">
        <v>53124</v>
      </c>
    </row>
    <row r="7734" spans="1:2">
      <c r="A7734" s="538" t="s">
        <v>8045</v>
      </c>
      <c r="B7734" s="550">
        <v>53125</v>
      </c>
    </row>
    <row r="7735" spans="1:2">
      <c r="A7735" s="538" t="s">
        <v>8046</v>
      </c>
      <c r="B7735" s="550">
        <v>53126</v>
      </c>
    </row>
    <row r="7736" spans="1:2">
      <c r="A7736" s="538" t="s">
        <v>8047</v>
      </c>
      <c r="B7736" s="550">
        <v>53127</v>
      </c>
    </row>
    <row r="7737" spans="1:2">
      <c r="A7737" s="538" t="s">
        <v>8048</v>
      </c>
      <c r="B7737" s="550">
        <v>53128</v>
      </c>
    </row>
    <row r="7738" spans="1:2">
      <c r="A7738" s="538" t="s">
        <v>8049</v>
      </c>
      <c r="B7738" s="550">
        <v>53129</v>
      </c>
    </row>
    <row r="7739" spans="1:2">
      <c r="A7739" s="538" t="s">
        <v>8050</v>
      </c>
      <c r="B7739" s="550">
        <v>53130</v>
      </c>
    </row>
    <row r="7740" spans="1:2">
      <c r="A7740" s="538" t="s">
        <v>8051</v>
      </c>
      <c r="B7740" s="550">
        <v>53131</v>
      </c>
    </row>
    <row r="7741" spans="1:2">
      <c r="A7741" s="538" t="s">
        <v>8052</v>
      </c>
      <c r="B7741" s="550">
        <v>53132</v>
      </c>
    </row>
    <row r="7742" spans="1:2">
      <c r="A7742" s="538" t="s">
        <v>8053</v>
      </c>
      <c r="B7742" s="550">
        <v>53133</v>
      </c>
    </row>
    <row r="7743" spans="1:2">
      <c r="A7743" s="538" t="s">
        <v>8054</v>
      </c>
      <c r="B7743" s="550">
        <v>53134</v>
      </c>
    </row>
    <row r="7744" spans="1:2">
      <c r="A7744" s="538" t="s">
        <v>8055</v>
      </c>
      <c r="B7744" s="550">
        <v>53135</v>
      </c>
    </row>
    <row r="7745" spans="1:2">
      <c r="A7745" s="538" t="s">
        <v>8056</v>
      </c>
      <c r="B7745" s="550">
        <v>53136</v>
      </c>
    </row>
    <row r="7746" spans="1:2">
      <c r="A7746" s="538" t="s">
        <v>8057</v>
      </c>
      <c r="B7746" s="550">
        <v>53137</v>
      </c>
    </row>
    <row r="7747" spans="1:2">
      <c r="A7747" s="538" t="s">
        <v>8058</v>
      </c>
      <c r="B7747" s="550">
        <v>53138</v>
      </c>
    </row>
    <row r="7748" spans="1:2">
      <c r="A7748" s="538" t="s">
        <v>8059</v>
      </c>
      <c r="B7748" s="550">
        <v>53139</v>
      </c>
    </row>
    <row r="7749" spans="1:2">
      <c r="A7749" s="538" t="s">
        <v>8060</v>
      </c>
      <c r="B7749" s="550">
        <v>53140</v>
      </c>
    </row>
    <row r="7750" spans="1:2">
      <c r="A7750" s="538" t="s">
        <v>8061</v>
      </c>
      <c r="B7750" s="550">
        <v>53141</v>
      </c>
    </row>
    <row r="7751" spans="1:2">
      <c r="A7751" s="538" t="s">
        <v>8062</v>
      </c>
      <c r="B7751" s="550">
        <v>53142</v>
      </c>
    </row>
    <row r="7752" spans="1:2">
      <c r="A7752" s="538" t="s">
        <v>8063</v>
      </c>
      <c r="B7752" s="550">
        <v>53143</v>
      </c>
    </row>
    <row r="7753" spans="1:2">
      <c r="A7753" s="538" t="s">
        <v>8064</v>
      </c>
      <c r="B7753" s="550">
        <v>53144</v>
      </c>
    </row>
    <row r="7754" spans="1:2">
      <c r="A7754" s="538" t="s">
        <v>8065</v>
      </c>
      <c r="B7754" s="550">
        <v>53145</v>
      </c>
    </row>
    <row r="7755" spans="1:2">
      <c r="A7755" s="538" t="s">
        <v>8066</v>
      </c>
      <c r="B7755" s="550">
        <v>53146</v>
      </c>
    </row>
    <row r="7756" spans="1:2">
      <c r="A7756" s="538" t="s">
        <v>8067</v>
      </c>
      <c r="B7756" s="550">
        <v>53147</v>
      </c>
    </row>
    <row r="7757" spans="1:2">
      <c r="A7757" s="538" t="s">
        <v>8068</v>
      </c>
      <c r="B7757" s="550">
        <v>53148</v>
      </c>
    </row>
    <row r="7758" spans="1:2">
      <c r="A7758" s="538" t="s">
        <v>8069</v>
      </c>
      <c r="B7758" s="550">
        <v>53149</v>
      </c>
    </row>
    <row r="7759" spans="1:2">
      <c r="A7759" s="538" t="s">
        <v>8070</v>
      </c>
      <c r="B7759" s="550">
        <v>53150</v>
      </c>
    </row>
    <row r="7760" spans="1:2">
      <c r="A7760" s="538" t="s">
        <v>8071</v>
      </c>
      <c r="B7760" s="550">
        <v>53151</v>
      </c>
    </row>
    <row r="7761" spans="1:2">
      <c r="A7761" s="538" t="s">
        <v>8072</v>
      </c>
      <c r="B7761" s="550">
        <v>53152</v>
      </c>
    </row>
    <row r="7762" spans="1:2">
      <c r="A7762" s="538" t="s">
        <v>8073</v>
      </c>
      <c r="B7762" s="550">
        <v>53153</v>
      </c>
    </row>
    <row r="7763" spans="1:2">
      <c r="A7763" s="538" t="s">
        <v>8074</v>
      </c>
      <c r="B7763" s="550">
        <v>53154</v>
      </c>
    </row>
    <row r="7764" spans="1:2">
      <c r="A7764" s="538" t="s">
        <v>8075</v>
      </c>
      <c r="B7764" s="550">
        <v>53155</v>
      </c>
    </row>
    <row r="7765" spans="1:2">
      <c r="A7765" s="538" t="s">
        <v>8076</v>
      </c>
      <c r="B7765" s="550">
        <v>53156</v>
      </c>
    </row>
    <row r="7766" spans="1:2">
      <c r="A7766" s="538" t="s">
        <v>8077</v>
      </c>
      <c r="B7766" s="550">
        <v>53157</v>
      </c>
    </row>
    <row r="7767" spans="1:2">
      <c r="A7767" s="538" t="s">
        <v>8078</v>
      </c>
      <c r="B7767" s="550">
        <v>53158</v>
      </c>
    </row>
    <row r="7768" spans="1:2">
      <c r="A7768" s="538" t="s">
        <v>8079</v>
      </c>
      <c r="B7768" s="550">
        <v>53159</v>
      </c>
    </row>
    <row r="7769" spans="1:2">
      <c r="A7769" s="538" t="s">
        <v>8080</v>
      </c>
      <c r="B7769" s="550">
        <v>53160</v>
      </c>
    </row>
    <row r="7770" spans="1:2">
      <c r="A7770" s="538" t="s">
        <v>8081</v>
      </c>
      <c r="B7770" s="550">
        <v>53161</v>
      </c>
    </row>
    <row r="7771" spans="1:2">
      <c r="A7771" s="538" t="s">
        <v>8082</v>
      </c>
      <c r="B7771" s="550">
        <v>53162</v>
      </c>
    </row>
    <row r="7772" spans="1:2">
      <c r="A7772" s="538" t="s">
        <v>8083</v>
      </c>
      <c r="B7772" s="550">
        <v>53163</v>
      </c>
    </row>
    <row r="7773" spans="1:2">
      <c r="A7773" s="538" t="s">
        <v>8084</v>
      </c>
      <c r="B7773" s="550">
        <v>53164</v>
      </c>
    </row>
    <row r="7774" spans="1:2">
      <c r="A7774" s="538" t="s">
        <v>8085</v>
      </c>
      <c r="B7774" s="550">
        <v>53165</v>
      </c>
    </row>
    <row r="7775" spans="1:2">
      <c r="A7775" s="538" t="s">
        <v>8086</v>
      </c>
      <c r="B7775" s="550">
        <v>53166</v>
      </c>
    </row>
    <row r="7776" spans="1:2">
      <c r="A7776" s="538" t="s">
        <v>8087</v>
      </c>
      <c r="B7776" s="550">
        <v>53167</v>
      </c>
    </row>
    <row r="7777" spans="1:2">
      <c r="A7777" s="538" t="s">
        <v>8088</v>
      </c>
      <c r="B7777" s="550">
        <v>53168</v>
      </c>
    </row>
    <row r="7778" spans="1:2">
      <c r="A7778" s="538" t="s">
        <v>8089</v>
      </c>
      <c r="B7778" s="550">
        <v>53169</v>
      </c>
    </row>
    <row r="7779" spans="1:2">
      <c r="A7779" s="538" t="s">
        <v>8090</v>
      </c>
      <c r="B7779" s="550">
        <v>53170</v>
      </c>
    </row>
    <row r="7780" spans="1:2">
      <c r="A7780" s="538" t="s">
        <v>8091</v>
      </c>
      <c r="B7780" s="550">
        <v>53171</v>
      </c>
    </row>
    <row r="7781" spans="1:2">
      <c r="A7781" s="538" t="s">
        <v>8092</v>
      </c>
      <c r="B7781" s="550">
        <v>53172</v>
      </c>
    </row>
    <row r="7782" spans="1:2">
      <c r="A7782" s="538" t="s">
        <v>8093</v>
      </c>
      <c r="B7782" s="550">
        <v>53173</v>
      </c>
    </row>
    <row r="7783" spans="1:2">
      <c r="A7783" s="538" t="s">
        <v>8094</v>
      </c>
      <c r="B7783" s="550">
        <v>53174</v>
      </c>
    </row>
    <row r="7784" spans="1:2">
      <c r="A7784" s="538" t="s">
        <v>8095</v>
      </c>
      <c r="B7784" s="550">
        <v>53175</v>
      </c>
    </row>
    <row r="7785" spans="1:2">
      <c r="A7785" s="538" t="s">
        <v>8096</v>
      </c>
      <c r="B7785" s="550">
        <v>53176</v>
      </c>
    </row>
    <row r="7786" spans="1:2">
      <c r="A7786" s="538" t="s">
        <v>8097</v>
      </c>
      <c r="B7786" s="550">
        <v>53177</v>
      </c>
    </row>
    <row r="7787" spans="1:2">
      <c r="A7787" s="538" t="s">
        <v>8098</v>
      </c>
      <c r="B7787" s="550">
        <v>53178</v>
      </c>
    </row>
    <row r="7788" spans="1:2">
      <c r="A7788" s="538" t="s">
        <v>8099</v>
      </c>
      <c r="B7788" s="550">
        <v>53179</v>
      </c>
    </row>
    <row r="7789" spans="1:2">
      <c r="A7789" s="538" t="s">
        <v>8100</v>
      </c>
      <c r="B7789" s="550">
        <v>53180</v>
      </c>
    </row>
    <row r="7790" spans="1:2">
      <c r="A7790" s="538" t="s">
        <v>8101</v>
      </c>
      <c r="B7790" s="550">
        <v>53181</v>
      </c>
    </row>
    <row r="7791" spans="1:2">
      <c r="A7791" s="538" t="s">
        <v>8102</v>
      </c>
      <c r="B7791" s="550">
        <v>53182</v>
      </c>
    </row>
    <row r="7792" spans="1:2">
      <c r="A7792" s="538" t="s">
        <v>8103</v>
      </c>
      <c r="B7792" s="550">
        <v>53183</v>
      </c>
    </row>
    <row r="7793" spans="1:2">
      <c r="A7793" s="538" t="s">
        <v>8104</v>
      </c>
      <c r="B7793" s="550">
        <v>53184</v>
      </c>
    </row>
    <row r="7794" spans="1:2">
      <c r="A7794" s="538" t="s">
        <v>8105</v>
      </c>
      <c r="B7794" s="550">
        <v>53185</v>
      </c>
    </row>
    <row r="7795" spans="1:2">
      <c r="A7795" s="538" t="s">
        <v>8106</v>
      </c>
      <c r="B7795" s="550">
        <v>53186</v>
      </c>
    </row>
    <row r="7796" spans="1:2">
      <c r="A7796" s="538" t="s">
        <v>8107</v>
      </c>
      <c r="B7796" s="550">
        <v>53187</v>
      </c>
    </row>
    <row r="7797" spans="1:2">
      <c r="A7797" s="538" t="s">
        <v>8108</v>
      </c>
      <c r="B7797" s="550">
        <v>53188</v>
      </c>
    </row>
    <row r="7798" spans="1:2">
      <c r="A7798" s="538" t="s">
        <v>8109</v>
      </c>
      <c r="B7798" s="550">
        <v>53189</v>
      </c>
    </row>
    <row r="7799" spans="1:2">
      <c r="A7799" s="538" t="s">
        <v>8110</v>
      </c>
      <c r="B7799" s="550">
        <v>53190</v>
      </c>
    </row>
    <row r="7800" spans="1:2">
      <c r="A7800" s="538" t="s">
        <v>8111</v>
      </c>
      <c r="B7800" s="550">
        <v>53191</v>
      </c>
    </row>
    <row r="7801" spans="1:2">
      <c r="A7801" s="538" t="s">
        <v>8112</v>
      </c>
      <c r="B7801" s="550">
        <v>53192</v>
      </c>
    </row>
    <row r="7802" spans="1:2">
      <c r="A7802" s="538" t="s">
        <v>8113</v>
      </c>
      <c r="B7802" s="550">
        <v>53193</v>
      </c>
    </row>
    <row r="7803" spans="1:2">
      <c r="A7803" s="538" t="s">
        <v>8114</v>
      </c>
      <c r="B7803" s="550">
        <v>53194</v>
      </c>
    </row>
    <row r="7804" spans="1:2">
      <c r="A7804" s="538" t="s">
        <v>8115</v>
      </c>
      <c r="B7804" s="550">
        <v>53195</v>
      </c>
    </row>
    <row r="7805" spans="1:2">
      <c r="A7805" s="538" t="s">
        <v>8116</v>
      </c>
      <c r="B7805" s="550">
        <v>53196</v>
      </c>
    </row>
    <row r="7806" spans="1:2">
      <c r="A7806" s="538" t="s">
        <v>8117</v>
      </c>
      <c r="B7806" s="550">
        <v>53197</v>
      </c>
    </row>
    <row r="7807" spans="1:2">
      <c r="A7807" s="538" t="s">
        <v>8118</v>
      </c>
      <c r="B7807" s="550">
        <v>53198</v>
      </c>
    </row>
    <row r="7808" spans="1:2">
      <c r="A7808" s="538" t="s">
        <v>8119</v>
      </c>
      <c r="B7808" s="550">
        <v>53199</v>
      </c>
    </row>
    <row r="7809" spans="1:2">
      <c r="A7809" s="538" t="s">
        <v>8120</v>
      </c>
      <c r="B7809" s="550">
        <v>53200</v>
      </c>
    </row>
    <row r="7810" spans="1:2">
      <c r="A7810" s="538" t="s">
        <v>8121</v>
      </c>
      <c r="B7810" s="550">
        <v>53201</v>
      </c>
    </row>
    <row r="7811" spans="1:2">
      <c r="A7811" s="538" t="s">
        <v>8122</v>
      </c>
      <c r="B7811" s="550">
        <v>53202</v>
      </c>
    </row>
    <row r="7812" spans="1:2">
      <c r="A7812" s="538" t="s">
        <v>8123</v>
      </c>
      <c r="B7812" s="550">
        <v>53203</v>
      </c>
    </row>
    <row r="7813" spans="1:2">
      <c r="A7813" s="538" t="s">
        <v>8124</v>
      </c>
      <c r="B7813" s="550">
        <v>53204</v>
      </c>
    </row>
    <row r="7814" spans="1:2">
      <c r="A7814" s="538" t="s">
        <v>8125</v>
      </c>
      <c r="B7814" s="550">
        <v>53205</v>
      </c>
    </row>
    <row r="7815" spans="1:2">
      <c r="A7815" s="538" t="s">
        <v>8126</v>
      </c>
      <c r="B7815" s="550">
        <v>53206</v>
      </c>
    </row>
    <row r="7816" spans="1:2">
      <c r="A7816" s="538" t="s">
        <v>8127</v>
      </c>
      <c r="B7816" s="550">
        <v>53207</v>
      </c>
    </row>
    <row r="7817" spans="1:2">
      <c r="A7817" s="538" t="s">
        <v>8128</v>
      </c>
      <c r="B7817" s="550">
        <v>53208</v>
      </c>
    </row>
    <row r="7818" spans="1:2">
      <c r="A7818" s="538" t="s">
        <v>8129</v>
      </c>
      <c r="B7818" s="550">
        <v>53209</v>
      </c>
    </row>
    <row r="7819" spans="1:2">
      <c r="A7819" s="538" t="s">
        <v>8130</v>
      </c>
      <c r="B7819" s="550">
        <v>53210</v>
      </c>
    </row>
    <row r="7820" spans="1:2">
      <c r="A7820" s="538" t="s">
        <v>8131</v>
      </c>
      <c r="B7820" s="550">
        <v>53211</v>
      </c>
    </row>
    <row r="7821" spans="1:2">
      <c r="A7821" s="538" t="s">
        <v>8132</v>
      </c>
      <c r="B7821" s="550">
        <v>53212</v>
      </c>
    </row>
    <row r="7822" spans="1:2">
      <c r="A7822" s="538" t="s">
        <v>8133</v>
      </c>
      <c r="B7822" s="550">
        <v>53213</v>
      </c>
    </row>
    <row r="7823" spans="1:2">
      <c r="A7823" s="538" t="s">
        <v>8134</v>
      </c>
      <c r="B7823" s="550">
        <v>53214</v>
      </c>
    </row>
    <row r="7824" spans="1:2">
      <c r="A7824" s="538" t="s">
        <v>8135</v>
      </c>
      <c r="B7824" s="550">
        <v>53215</v>
      </c>
    </row>
    <row r="7825" spans="1:2">
      <c r="A7825" s="538" t="s">
        <v>8136</v>
      </c>
      <c r="B7825" s="550">
        <v>53216</v>
      </c>
    </row>
    <row r="7826" spans="1:2">
      <c r="A7826" s="538" t="s">
        <v>8137</v>
      </c>
      <c r="B7826" s="550">
        <v>53217</v>
      </c>
    </row>
    <row r="7827" spans="1:2">
      <c r="A7827" s="538" t="s">
        <v>8138</v>
      </c>
      <c r="B7827" s="550">
        <v>53218</v>
      </c>
    </row>
    <row r="7828" spans="1:2">
      <c r="A7828" s="538" t="s">
        <v>8139</v>
      </c>
      <c r="B7828" s="550">
        <v>53219</v>
      </c>
    </row>
    <row r="7829" spans="1:2">
      <c r="A7829" s="538" t="s">
        <v>8140</v>
      </c>
      <c r="B7829" s="550">
        <v>53220</v>
      </c>
    </row>
    <row r="7830" spans="1:2">
      <c r="A7830" s="538" t="s">
        <v>8141</v>
      </c>
      <c r="B7830" s="550">
        <v>53221</v>
      </c>
    </row>
    <row r="7831" spans="1:2">
      <c r="A7831" s="538" t="s">
        <v>8142</v>
      </c>
      <c r="B7831" s="550">
        <v>53222</v>
      </c>
    </row>
    <row r="7832" spans="1:2">
      <c r="A7832" s="538" t="s">
        <v>8143</v>
      </c>
      <c r="B7832" s="550">
        <v>53223</v>
      </c>
    </row>
    <row r="7833" spans="1:2">
      <c r="A7833" s="538" t="s">
        <v>8144</v>
      </c>
      <c r="B7833" s="550">
        <v>53224</v>
      </c>
    </row>
    <row r="7834" spans="1:2">
      <c r="A7834" s="538" t="s">
        <v>8145</v>
      </c>
      <c r="B7834" s="550">
        <v>53225</v>
      </c>
    </row>
    <row r="7835" spans="1:2">
      <c r="A7835" s="538" t="s">
        <v>8146</v>
      </c>
      <c r="B7835" s="550">
        <v>53226</v>
      </c>
    </row>
    <row r="7836" spans="1:2">
      <c r="A7836" s="538" t="s">
        <v>8147</v>
      </c>
      <c r="B7836" s="550">
        <v>53227</v>
      </c>
    </row>
    <row r="7837" spans="1:2">
      <c r="A7837" s="538" t="s">
        <v>8148</v>
      </c>
      <c r="B7837" s="550">
        <v>53228</v>
      </c>
    </row>
    <row r="7838" spans="1:2">
      <c r="A7838" s="538" t="s">
        <v>8149</v>
      </c>
      <c r="B7838" s="550">
        <v>53229</v>
      </c>
    </row>
    <row r="7839" spans="1:2">
      <c r="A7839" s="538" t="s">
        <v>8150</v>
      </c>
      <c r="B7839" s="550">
        <v>53230</v>
      </c>
    </row>
    <row r="7840" spans="1:2">
      <c r="A7840" s="538" t="s">
        <v>8151</v>
      </c>
      <c r="B7840" s="550">
        <v>53231</v>
      </c>
    </row>
    <row r="7841" spans="1:2">
      <c r="A7841" s="538" t="s">
        <v>8152</v>
      </c>
      <c r="B7841" s="550">
        <v>53232</v>
      </c>
    </row>
    <row r="7842" spans="1:2">
      <c r="A7842" s="538" t="s">
        <v>8153</v>
      </c>
      <c r="B7842" s="550">
        <v>53233</v>
      </c>
    </row>
    <row r="7843" spans="1:2">
      <c r="A7843" s="538" t="s">
        <v>8154</v>
      </c>
      <c r="B7843" s="550">
        <v>53234</v>
      </c>
    </row>
    <row r="7844" spans="1:2">
      <c r="A7844" s="538" t="s">
        <v>8155</v>
      </c>
      <c r="B7844" s="550">
        <v>53235</v>
      </c>
    </row>
    <row r="7845" spans="1:2">
      <c r="A7845" s="538" t="s">
        <v>8156</v>
      </c>
      <c r="B7845" s="550">
        <v>53236</v>
      </c>
    </row>
    <row r="7846" spans="1:2">
      <c r="A7846" s="538" t="s">
        <v>8157</v>
      </c>
      <c r="B7846" s="550">
        <v>53237</v>
      </c>
    </row>
    <row r="7847" spans="1:2">
      <c r="A7847" s="538" t="s">
        <v>8158</v>
      </c>
      <c r="B7847" s="550">
        <v>53238</v>
      </c>
    </row>
    <row r="7848" spans="1:2">
      <c r="A7848" s="538" t="s">
        <v>8159</v>
      </c>
      <c r="B7848" s="550">
        <v>53239</v>
      </c>
    </row>
    <row r="7849" spans="1:2">
      <c r="A7849" s="538" t="s">
        <v>8160</v>
      </c>
      <c r="B7849" s="550">
        <v>53240</v>
      </c>
    </row>
    <row r="7850" spans="1:2">
      <c r="A7850" s="538" t="s">
        <v>8161</v>
      </c>
      <c r="B7850" s="550">
        <v>53241</v>
      </c>
    </row>
    <row r="7851" spans="1:2">
      <c r="A7851" s="538" t="s">
        <v>8162</v>
      </c>
      <c r="B7851" s="550">
        <v>53242</v>
      </c>
    </row>
    <row r="7852" spans="1:2">
      <c r="A7852" s="538" t="s">
        <v>8163</v>
      </c>
      <c r="B7852" s="550">
        <v>53243</v>
      </c>
    </row>
    <row r="7853" spans="1:2">
      <c r="A7853" s="538" t="s">
        <v>8164</v>
      </c>
      <c r="B7853" s="550">
        <v>53244</v>
      </c>
    </row>
    <row r="7854" spans="1:2">
      <c r="A7854" s="538" t="s">
        <v>8165</v>
      </c>
      <c r="B7854" s="550">
        <v>53245</v>
      </c>
    </row>
    <row r="7855" spans="1:2">
      <c r="A7855" s="538" t="s">
        <v>8166</v>
      </c>
      <c r="B7855" s="550">
        <v>53246</v>
      </c>
    </row>
    <row r="7856" spans="1:2">
      <c r="A7856" s="538" t="s">
        <v>8167</v>
      </c>
      <c r="B7856" s="550">
        <v>53247</v>
      </c>
    </row>
    <row r="7857" spans="1:2">
      <c r="A7857" s="538" t="s">
        <v>8168</v>
      </c>
      <c r="B7857" s="550">
        <v>53248</v>
      </c>
    </row>
    <row r="7858" spans="1:2">
      <c r="A7858" s="538" t="s">
        <v>8169</v>
      </c>
      <c r="B7858" s="550">
        <v>53249</v>
      </c>
    </row>
    <row r="7859" spans="1:2">
      <c r="A7859" s="538" t="s">
        <v>8170</v>
      </c>
      <c r="B7859" s="550">
        <v>53250</v>
      </c>
    </row>
    <row r="7860" spans="1:2">
      <c r="A7860" s="538" t="s">
        <v>8171</v>
      </c>
      <c r="B7860" s="550">
        <v>53251</v>
      </c>
    </row>
    <row r="7861" spans="1:2">
      <c r="A7861" s="538" t="s">
        <v>8172</v>
      </c>
      <c r="B7861" s="550">
        <v>53252</v>
      </c>
    </row>
    <row r="7862" spans="1:2">
      <c r="A7862" s="538" t="s">
        <v>8173</v>
      </c>
      <c r="B7862" s="550">
        <v>53253</v>
      </c>
    </row>
    <row r="7863" spans="1:2">
      <c r="A7863" s="538" t="s">
        <v>8174</v>
      </c>
      <c r="B7863" s="550">
        <v>53254</v>
      </c>
    </row>
    <row r="7864" spans="1:2">
      <c r="A7864" s="538" t="s">
        <v>8175</v>
      </c>
      <c r="B7864" s="550">
        <v>53255</v>
      </c>
    </row>
    <row r="7865" spans="1:2">
      <c r="A7865" s="538" t="s">
        <v>8176</v>
      </c>
      <c r="B7865" s="550">
        <v>53256</v>
      </c>
    </row>
    <row r="7866" spans="1:2">
      <c r="A7866" s="538" t="s">
        <v>8177</v>
      </c>
      <c r="B7866" s="550">
        <v>53257</v>
      </c>
    </row>
    <row r="7867" spans="1:2">
      <c r="A7867" s="538" t="s">
        <v>8178</v>
      </c>
      <c r="B7867" s="550">
        <v>53258</v>
      </c>
    </row>
    <row r="7868" spans="1:2">
      <c r="A7868" s="538" t="s">
        <v>8179</v>
      </c>
      <c r="B7868" s="550">
        <v>53259</v>
      </c>
    </row>
    <row r="7869" spans="1:2">
      <c r="A7869" s="538" t="s">
        <v>8180</v>
      </c>
      <c r="B7869" s="550">
        <v>53260</v>
      </c>
    </row>
    <row r="7870" spans="1:2">
      <c r="A7870" s="538" t="s">
        <v>8181</v>
      </c>
      <c r="B7870" s="550">
        <v>53261</v>
      </c>
    </row>
    <row r="7871" spans="1:2">
      <c r="A7871" s="538" t="s">
        <v>8182</v>
      </c>
      <c r="B7871" s="550">
        <v>53262</v>
      </c>
    </row>
    <row r="7872" spans="1:2">
      <c r="A7872" s="538" t="s">
        <v>8183</v>
      </c>
      <c r="B7872" s="550">
        <v>53263</v>
      </c>
    </row>
    <row r="7873" spans="1:2">
      <c r="A7873" s="538" t="s">
        <v>8184</v>
      </c>
      <c r="B7873" s="550">
        <v>53264</v>
      </c>
    </row>
    <row r="7874" spans="1:2">
      <c r="A7874" s="538" t="s">
        <v>8185</v>
      </c>
      <c r="B7874" s="550">
        <v>53265</v>
      </c>
    </row>
    <row r="7875" spans="1:2">
      <c r="A7875" s="538" t="s">
        <v>8186</v>
      </c>
      <c r="B7875" s="550">
        <v>53266</v>
      </c>
    </row>
    <row r="7876" spans="1:2">
      <c r="A7876" s="538" t="s">
        <v>8187</v>
      </c>
      <c r="B7876" s="550">
        <v>53267</v>
      </c>
    </row>
    <row r="7877" spans="1:2">
      <c r="A7877" s="538" t="s">
        <v>8188</v>
      </c>
      <c r="B7877" s="550">
        <v>53268</v>
      </c>
    </row>
    <row r="7878" spans="1:2">
      <c r="A7878" s="538" t="s">
        <v>8189</v>
      </c>
      <c r="B7878" s="550">
        <v>53269</v>
      </c>
    </row>
    <row r="7879" spans="1:2">
      <c r="A7879" s="538" t="s">
        <v>8190</v>
      </c>
      <c r="B7879" s="550">
        <v>53270</v>
      </c>
    </row>
    <row r="7880" spans="1:2">
      <c r="A7880" s="538" t="s">
        <v>8191</v>
      </c>
      <c r="B7880" s="550">
        <v>53271</v>
      </c>
    </row>
    <row r="7881" spans="1:2">
      <c r="A7881" s="538" t="s">
        <v>8192</v>
      </c>
      <c r="B7881" s="550">
        <v>53272</v>
      </c>
    </row>
    <row r="7882" spans="1:2">
      <c r="A7882" s="538" t="s">
        <v>8193</v>
      </c>
      <c r="B7882" s="550">
        <v>53273</v>
      </c>
    </row>
    <row r="7883" spans="1:2">
      <c r="A7883" s="538" t="s">
        <v>8194</v>
      </c>
      <c r="B7883" s="550">
        <v>53274</v>
      </c>
    </row>
    <row r="7884" spans="1:2">
      <c r="A7884" s="538" t="s">
        <v>8195</v>
      </c>
      <c r="B7884" s="550">
        <v>53275</v>
      </c>
    </row>
    <row r="7885" spans="1:2">
      <c r="A7885" s="538" t="s">
        <v>8196</v>
      </c>
      <c r="B7885" s="550">
        <v>53276</v>
      </c>
    </row>
    <row r="7886" spans="1:2">
      <c r="A7886" s="538" t="s">
        <v>8197</v>
      </c>
      <c r="B7886" s="550">
        <v>53277</v>
      </c>
    </row>
    <row r="7887" spans="1:2">
      <c r="A7887" s="538" t="s">
        <v>8198</v>
      </c>
      <c r="B7887" s="550">
        <v>53278</v>
      </c>
    </row>
    <row r="7888" spans="1:2">
      <c r="A7888" s="538" t="s">
        <v>8199</v>
      </c>
      <c r="B7888" s="550">
        <v>53279</v>
      </c>
    </row>
    <row r="7889" spans="1:2">
      <c r="A7889" s="538" t="s">
        <v>8200</v>
      </c>
      <c r="B7889" s="550">
        <v>53280</v>
      </c>
    </row>
    <row r="7890" spans="1:2">
      <c r="A7890" s="538" t="s">
        <v>8201</v>
      </c>
      <c r="B7890" s="550">
        <v>53281</v>
      </c>
    </row>
    <row r="7891" spans="1:2">
      <c r="A7891" s="538" t="s">
        <v>8202</v>
      </c>
      <c r="B7891" s="550">
        <v>53282</v>
      </c>
    </row>
    <row r="7892" spans="1:2">
      <c r="A7892" s="538" t="s">
        <v>8203</v>
      </c>
      <c r="B7892" s="550">
        <v>53283</v>
      </c>
    </row>
    <row r="7893" spans="1:2">
      <c r="A7893" s="538" t="s">
        <v>8204</v>
      </c>
      <c r="B7893" s="550">
        <v>53284</v>
      </c>
    </row>
    <row r="7894" spans="1:2">
      <c r="A7894" s="538" t="s">
        <v>8205</v>
      </c>
      <c r="B7894" s="550">
        <v>53285</v>
      </c>
    </row>
    <row r="7895" spans="1:2">
      <c r="A7895" s="538" t="s">
        <v>8206</v>
      </c>
      <c r="B7895" s="550">
        <v>53286</v>
      </c>
    </row>
    <row r="7896" spans="1:2">
      <c r="A7896" s="538" t="s">
        <v>8207</v>
      </c>
      <c r="B7896" s="550">
        <v>53287</v>
      </c>
    </row>
    <row r="7897" spans="1:2">
      <c r="A7897" s="538" t="s">
        <v>8208</v>
      </c>
      <c r="B7897" s="550">
        <v>53288</v>
      </c>
    </row>
    <row r="7898" spans="1:2">
      <c r="A7898" s="538" t="s">
        <v>8209</v>
      </c>
      <c r="B7898" s="550">
        <v>53289</v>
      </c>
    </row>
    <row r="7899" spans="1:2">
      <c r="A7899" s="538" t="s">
        <v>8210</v>
      </c>
      <c r="B7899" s="550">
        <v>53290</v>
      </c>
    </row>
    <row r="7900" spans="1:2">
      <c r="A7900" s="538" t="s">
        <v>8211</v>
      </c>
      <c r="B7900" s="550">
        <v>53291</v>
      </c>
    </row>
    <row r="7901" spans="1:2">
      <c r="A7901" s="538" t="s">
        <v>8212</v>
      </c>
      <c r="B7901" s="550">
        <v>53292</v>
      </c>
    </row>
    <row r="7902" spans="1:2">
      <c r="A7902" s="538" t="s">
        <v>8213</v>
      </c>
      <c r="B7902" s="550">
        <v>53293</v>
      </c>
    </row>
    <row r="7903" spans="1:2">
      <c r="A7903" s="538" t="s">
        <v>8214</v>
      </c>
      <c r="B7903" s="550">
        <v>53294</v>
      </c>
    </row>
    <row r="7904" spans="1:2">
      <c r="A7904" s="538" t="s">
        <v>8215</v>
      </c>
      <c r="B7904" s="550">
        <v>53295</v>
      </c>
    </row>
    <row r="7905" spans="1:2">
      <c r="A7905" s="538" t="s">
        <v>8216</v>
      </c>
      <c r="B7905" s="550">
        <v>53296</v>
      </c>
    </row>
    <row r="7906" spans="1:2">
      <c r="A7906" s="538" t="s">
        <v>8217</v>
      </c>
      <c r="B7906" s="550">
        <v>53297</v>
      </c>
    </row>
    <row r="7907" spans="1:2">
      <c r="A7907" s="538" t="s">
        <v>8218</v>
      </c>
      <c r="B7907" s="550">
        <v>53298</v>
      </c>
    </row>
    <row r="7908" spans="1:2">
      <c r="A7908" s="538" t="s">
        <v>8219</v>
      </c>
      <c r="B7908" s="550">
        <v>53299</v>
      </c>
    </row>
    <row r="7909" spans="1:2">
      <c r="A7909" s="538" t="s">
        <v>8220</v>
      </c>
      <c r="B7909" s="550">
        <v>53300</v>
      </c>
    </row>
    <row r="7910" spans="1:2">
      <c r="A7910" s="538" t="s">
        <v>8221</v>
      </c>
      <c r="B7910" s="550">
        <v>53301</v>
      </c>
    </row>
    <row r="7911" spans="1:2">
      <c r="A7911" s="538" t="s">
        <v>8222</v>
      </c>
      <c r="B7911" s="550">
        <v>53302</v>
      </c>
    </row>
    <row r="7912" spans="1:2">
      <c r="A7912" s="538" t="s">
        <v>8223</v>
      </c>
      <c r="B7912" s="550">
        <v>53303</v>
      </c>
    </row>
    <row r="7913" spans="1:2">
      <c r="A7913" s="538" t="s">
        <v>8224</v>
      </c>
      <c r="B7913" s="550">
        <v>53304</v>
      </c>
    </row>
    <row r="7914" spans="1:2">
      <c r="A7914" s="538" t="s">
        <v>8225</v>
      </c>
      <c r="B7914" s="550">
        <v>53305</v>
      </c>
    </row>
    <row r="7915" spans="1:2">
      <c r="A7915" s="538" t="s">
        <v>8226</v>
      </c>
      <c r="B7915" s="550">
        <v>53306</v>
      </c>
    </row>
    <row r="7916" spans="1:2">
      <c r="A7916" s="538" t="s">
        <v>8227</v>
      </c>
      <c r="B7916" s="550">
        <v>53307</v>
      </c>
    </row>
    <row r="7917" spans="1:2">
      <c r="A7917" s="538" t="s">
        <v>8228</v>
      </c>
      <c r="B7917" s="550">
        <v>53308</v>
      </c>
    </row>
    <row r="7918" spans="1:2">
      <c r="A7918" s="538" t="s">
        <v>8229</v>
      </c>
      <c r="B7918" s="550">
        <v>53309</v>
      </c>
    </row>
    <row r="7919" spans="1:2">
      <c r="A7919" s="538" t="s">
        <v>8230</v>
      </c>
      <c r="B7919" s="550">
        <v>53310</v>
      </c>
    </row>
    <row r="7920" spans="1:2">
      <c r="A7920" s="538" t="s">
        <v>8231</v>
      </c>
      <c r="B7920" s="550">
        <v>53311</v>
      </c>
    </row>
    <row r="7921" spans="1:2">
      <c r="A7921" s="538" t="s">
        <v>8232</v>
      </c>
      <c r="B7921" s="550">
        <v>53312</v>
      </c>
    </row>
    <row r="7922" spans="1:2">
      <c r="A7922" s="538" t="s">
        <v>8233</v>
      </c>
      <c r="B7922" s="550">
        <v>53313</v>
      </c>
    </row>
    <row r="7923" spans="1:2">
      <c r="A7923" s="538" t="s">
        <v>8234</v>
      </c>
      <c r="B7923" s="550">
        <v>53314</v>
      </c>
    </row>
    <row r="7924" spans="1:2">
      <c r="A7924" s="538" t="s">
        <v>8235</v>
      </c>
      <c r="B7924" s="550">
        <v>53315</v>
      </c>
    </row>
    <row r="7925" spans="1:2">
      <c r="A7925" s="538" t="s">
        <v>8236</v>
      </c>
      <c r="B7925" s="550">
        <v>53316</v>
      </c>
    </row>
    <row r="7926" spans="1:2">
      <c r="A7926" s="538" t="s">
        <v>8237</v>
      </c>
      <c r="B7926" s="550">
        <v>53317</v>
      </c>
    </row>
    <row r="7927" spans="1:2">
      <c r="A7927" s="538" t="s">
        <v>8238</v>
      </c>
      <c r="B7927" s="550">
        <v>53318</v>
      </c>
    </row>
    <row r="7928" spans="1:2">
      <c r="A7928" s="538" t="s">
        <v>8239</v>
      </c>
      <c r="B7928" s="550">
        <v>53319</v>
      </c>
    </row>
    <row r="7929" spans="1:2">
      <c r="A7929" s="538" t="s">
        <v>8240</v>
      </c>
      <c r="B7929" s="550">
        <v>53320</v>
      </c>
    </row>
    <row r="7930" spans="1:2">
      <c r="A7930" s="538" t="s">
        <v>8241</v>
      </c>
      <c r="B7930" s="550">
        <v>53321</v>
      </c>
    </row>
    <row r="7931" spans="1:2">
      <c r="A7931" s="538" t="s">
        <v>8242</v>
      </c>
      <c r="B7931" s="550">
        <v>53322</v>
      </c>
    </row>
    <row r="7932" spans="1:2">
      <c r="A7932" s="538" t="s">
        <v>8243</v>
      </c>
      <c r="B7932" s="550">
        <v>53323</v>
      </c>
    </row>
    <row r="7933" spans="1:2">
      <c r="A7933" s="538" t="s">
        <v>8244</v>
      </c>
      <c r="B7933" s="550">
        <v>53324</v>
      </c>
    </row>
    <row r="7934" spans="1:2">
      <c r="A7934" s="538" t="s">
        <v>8245</v>
      </c>
      <c r="B7934" s="550">
        <v>53325</v>
      </c>
    </row>
    <row r="7935" spans="1:2">
      <c r="A7935" s="538" t="s">
        <v>8246</v>
      </c>
      <c r="B7935" s="550">
        <v>53326</v>
      </c>
    </row>
    <row r="7936" spans="1:2">
      <c r="A7936" s="538" t="s">
        <v>8247</v>
      </c>
      <c r="B7936" s="550">
        <v>53327</v>
      </c>
    </row>
    <row r="7937" spans="1:2">
      <c r="A7937" s="538" t="s">
        <v>8248</v>
      </c>
      <c r="B7937" s="550">
        <v>53328</v>
      </c>
    </row>
    <row r="7938" spans="1:2">
      <c r="A7938" s="538" t="s">
        <v>8249</v>
      </c>
      <c r="B7938" s="550">
        <v>53329</v>
      </c>
    </row>
    <row r="7939" spans="1:2">
      <c r="A7939" s="538" t="s">
        <v>8250</v>
      </c>
      <c r="B7939" s="550">
        <v>53330</v>
      </c>
    </row>
    <row r="7940" spans="1:2">
      <c r="A7940" s="538" t="s">
        <v>8251</v>
      </c>
      <c r="B7940" s="550">
        <v>53331</v>
      </c>
    </row>
    <row r="7941" spans="1:2">
      <c r="A7941" s="538" t="s">
        <v>8252</v>
      </c>
      <c r="B7941" s="550">
        <v>53332</v>
      </c>
    </row>
    <row r="7942" spans="1:2">
      <c r="A7942" s="538" t="s">
        <v>8253</v>
      </c>
      <c r="B7942" s="550">
        <v>53333</v>
      </c>
    </row>
    <row r="7943" spans="1:2">
      <c r="A7943" s="538" t="s">
        <v>8254</v>
      </c>
      <c r="B7943" s="550">
        <v>53334</v>
      </c>
    </row>
    <row r="7944" spans="1:2">
      <c r="A7944" s="538" t="s">
        <v>8255</v>
      </c>
      <c r="B7944" s="550">
        <v>53335</v>
      </c>
    </row>
    <row r="7945" spans="1:2">
      <c r="A7945" s="538" t="s">
        <v>8256</v>
      </c>
      <c r="B7945" s="550">
        <v>53336</v>
      </c>
    </row>
    <row r="7946" spans="1:2">
      <c r="A7946" s="538" t="s">
        <v>8257</v>
      </c>
      <c r="B7946" s="550">
        <v>53337</v>
      </c>
    </row>
    <row r="7947" spans="1:2">
      <c r="A7947" s="538" t="s">
        <v>8258</v>
      </c>
      <c r="B7947" s="550">
        <v>53338</v>
      </c>
    </row>
    <row r="7948" spans="1:2">
      <c r="A7948" s="538" t="s">
        <v>8259</v>
      </c>
      <c r="B7948" s="550">
        <v>53339</v>
      </c>
    </row>
    <row r="7949" spans="1:2">
      <c r="A7949" s="538" t="s">
        <v>8260</v>
      </c>
      <c r="B7949" s="550">
        <v>53340</v>
      </c>
    </row>
    <row r="7950" spans="1:2">
      <c r="A7950" s="538" t="s">
        <v>8261</v>
      </c>
      <c r="B7950" s="550">
        <v>53341</v>
      </c>
    </row>
    <row r="7951" spans="1:2">
      <c r="A7951" s="538" t="s">
        <v>8262</v>
      </c>
      <c r="B7951" s="550">
        <v>53342</v>
      </c>
    </row>
    <row r="7952" spans="1:2">
      <c r="A7952" s="538" t="s">
        <v>8263</v>
      </c>
      <c r="B7952" s="550">
        <v>53343</v>
      </c>
    </row>
    <row r="7953" spans="1:2">
      <c r="A7953" s="538" t="s">
        <v>8264</v>
      </c>
      <c r="B7953" s="550">
        <v>53344</v>
      </c>
    </row>
    <row r="7954" spans="1:2">
      <c r="A7954" s="538" t="s">
        <v>8265</v>
      </c>
      <c r="B7954" s="550">
        <v>53345</v>
      </c>
    </row>
    <row r="7955" spans="1:2">
      <c r="A7955" s="538" t="s">
        <v>8266</v>
      </c>
      <c r="B7955" s="550">
        <v>53346</v>
      </c>
    </row>
    <row r="7956" spans="1:2">
      <c r="A7956" s="538" t="s">
        <v>8267</v>
      </c>
      <c r="B7956" s="550">
        <v>53347</v>
      </c>
    </row>
    <row r="7957" spans="1:2">
      <c r="A7957" s="538" t="s">
        <v>8268</v>
      </c>
      <c r="B7957" s="550">
        <v>53348</v>
      </c>
    </row>
    <row r="7958" spans="1:2">
      <c r="A7958" s="538" t="s">
        <v>8269</v>
      </c>
      <c r="B7958" s="550">
        <v>53349</v>
      </c>
    </row>
    <row r="7959" spans="1:2">
      <c r="A7959" s="538" t="s">
        <v>8270</v>
      </c>
      <c r="B7959" s="550">
        <v>53350</v>
      </c>
    </row>
    <row r="7960" spans="1:2">
      <c r="A7960" s="538" t="s">
        <v>8271</v>
      </c>
      <c r="B7960" s="550">
        <v>53351</v>
      </c>
    </row>
    <row r="7961" spans="1:2">
      <c r="A7961" s="538" t="s">
        <v>8272</v>
      </c>
      <c r="B7961" s="550">
        <v>53352</v>
      </c>
    </row>
    <row r="7962" spans="1:2">
      <c r="A7962" s="538" t="s">
        <v>8273</v>
      </c>
      <c r="B7962" s="550">
        <v>53353</v>
      </c>
    </row>
    <row r="7963" spans="1:2">
      <c r="A7963" s="538" t="s">
        <v>8274</v>
      </c>
      <c r="B7963" s="550">
        <v>53354</v>
      </c>
    </row>
    <row r="7964" spans="1:2">
      <c r="A7964" s="538" t="s">
        <v>8275</v>
      </c>
      <c r="B7964" s="550">
        <v>53355</v>
      </c>
    </row>
    <row r="7965" spans="1:2">
      <c r="A7965" s="538" t="s">
        <v>8276</v>
      </c>
      <c r="B7965" s="550">
        <v>53356</v>
      </c>
    </row>
    <row r="7966" spans="1:2">
      <c r="A7966" s="538" t="s">
        <v>8277</v>
      </c>
      <c r="B7966" s="550">
        <v>53357</v>
      </c>
    </row>
    <row r="7967" spans="1:2">
      <c r="A7967" s="538" t="s">
        <v>8278</v>
      </c>
      <c r="B7967" s="550">
        <v>53358</v>
      </c>
    </row>
    <row r="7968" spans="1:2">
      <c r="A7968" s="538" t="s">
        <v>8279</v>
      </c>
      <c r="B7968" s="550">
        <v>53359</v>
      </c>
    </row>
    <row r="7969" spans="1:2">
      <c r="A7969" s="538" t="s">
        <v>8280</v>
      </c>
      <c r="B7969" s="550">
        <v>53360</v>
      </c>
    </row>
    <row r="7970" spans="1:2">
      <c r="A7970" s="538" t="s">
        <v>8281</v>
      </c>
      <c r="B7970" s="550">
        <v>53361</v>
      </c>
    </row>
    <row r="7971" spans="1:2">
      <c r="A7971" s="538" t="s">
        <v>8282</v>
      </c>
      <c r="B7971" s="550">
        <v>53362</v>
      </c>
    </row>
    <row r="7972" spans="1:2">
      <c r="A7972" s="538" t="s">
        <v>8283</v>
      </c>
      <c r="B7972" s="550">
        <v>53363</v>
      </c>
    </row>
    <row r="7973" spans="1:2">
      <c r="A7973" s="538" t="s">
        <v>8284</v>
      </c>
      <c r="B7973" s="550">
        <v>53364</v>
      </c>
    </row>
    <row r="7974" spans="1:2">
      <c r="A7974" s="538" t="s">
        <v>8285</v>
      </c>
      <c r="B7974" s="550">
        <v>53365</v>
      </c>
    </row>
    <row r="7975" spans="1:2">
      <c r="A7975" s="538" t="s">
        <v>8286</v>
      </c>
      <c r="B7975" s="550">
        <v>53366</v>
      </c>
    </row>
    <row r="7976" spans="1:2">
      <c r="A7976" s="538" t="s">
        <v>8287</v>
      </c>
      <c r="B7976" s="550">
        <v>53367</v>
      </c>
    </row>
    <row r="7977" spans="1:2">
      <c r="A7977" s="538" t="s">
        <v>8288</v>
      </c>
      <c r="B7977" s="550">
        <v>53368</v>
      </c>
    </row>
    <row r="7978" spans="1:2">
      <c r="A7978" s="538" t="s">
        <v>8289</v>
      </c>
      <c r="B7978" s="550">
        <v>53369</v>
      </c>
    </row>
    <row r="7979" spans="1:2">
      <c r="A7979" s="538" t="s">
        <v>8290</v>
      </c>
      <c r="B7979" s="550">
        <v>53370</v>
      </c>
    </row>
    <row r="7980" spans="1:2">
      <c r="A7980" s="538" t="s">
        <v>8291</v>
      </c>
      <c r="B7980" s="550">
        <v>53371</v>
      </c>
    </row>
    <row r="7981" spans="1:2">
      <c r="A7981" s="538" t="s">
        <v>8292</v>
      </c>
      <c r="B7981" s="550">
        <v>53372</v>
      </c>
    </row>
    <row r="7982" spans="1:2">
      <c r="A7982" s="538" t="s">
        <v>8293</v>
      </c>
      <c r="B7982" s="550">
        <v>53373</v>
      </c>
    </row>
    <row r="7983" spans="1:2">
      <c r="A7983" s="538" t="s">
        <v>8294</v>
      </c>
      <c r="B7983" s="550">
        <v>53374</v>
      </c>
    </row>
    <row r="7984" spans="1:2">
      <c r="A7984" s="538" t="s">
        <v>8295</v>
      </c>
      <c r="B7984" s="550">
        <v>53375</v>
      </c>
    </row>
    <row r="7985" spans="1:2">
      <c r="A7985" s="538" t="s">
        <v>8296</v>
      </c>
      <c r="B7985" s="550">
        <v>53376</v>
      </c>
    </row>
    <row r="7986" spans="1:2">
      <c r="A7986" s="538" t="s">
        <v>8297</v>
      </c>
      <c r="B7986" s="550">
        <v>53377</v>
      </c>
    </row>
    <row r="7987" spans="1:2">
      <c r="A7987" s="538" t="s">
        <v>8298</v>
      </c>
      <c r="B7987" s="550">
        <v>53378</v>
      </c>
    </row>
    <row r="7988" spans="1:2">
      <c r="A7988" s="538" t="s">
        <v>8299</v>
      </c>
      <c r="B7988" s="550">
        <v>53379</v>
      </c>
    </row>
    <row r="7989" spans="1:2">
      <c r="A7989" s="538" t="s">
        <v>8300</v>
      </c>
      <c r="B7989" s="550">
        <v>53380</v>
      </c>
    </row>
    <row r="7990" spans="1:2">
      <c r="A7990" s="538" t="s">
        <v>8301</v>
      </c>
      <c r="B7990" s="550">
        <v>53381</v>
      </c>
    </row>
    <row r="7991" spans="1:2">
      <c r="A7991" s="538" t="s">
        <v>8302</v>
      </c>
      <c r="B7991" s="550">
        <v>53382</v>
      </c>
    </row>
    <row r="7992" spans="1:2">
      <c r="A7992" s="538" t="s">
        <v>8303</v>
      </c>
      <c r="B7992" s="550">
        <v>53383</v>
      </c>
    </row>
    <row r="7993" spans="1:2">
      <c r="A7993" s="538" t="s">
        <v>8304</v>
      </c>
      <c r="B7993" s="550">
        <v>53384</v>
      </c>
    </row>
    <row r="7994" spans="1:2">
      <c r="A7994" s="538" t="s">
        <v>8305</v>
      </c>
      <c r="B7994" s="550">
        <v>53385</v>
      </c>
    </row>
    <row r="7995" spans="1:2">
      <c r="A7995" s="538" t="s">
        <v>8306</v>
      </c>
      <c r="B7995" s="550">
        <v>53386</v>
      </c>
    </row>
    <row r="7996" spans="1:2">
      <c r="A7996" s="538" t="s">
        <v>8307</v>
      </c>
      <c r="B7996" s="550">
        <v>53387</v>
      </c>
    </row>
    <row r="7997" spans="1:2">
      <c r="A7997" s="538" t="s">
        <v>8308</v>
      </c>
      <c r="B7997" s="550">
        <v>53388</v>
      </c>
    </row>
    <row r="7998" spans="1:2">
      <c r="A7998" s="538" t="s">
        <v>8309</v>
      </c>
      <c r="B7998" s="550">
        <v>53389</v>
      </c>
    </row>
    <row r="7999" spans="1:2">
      <c r="A7999" s="538" t="s">
        <v>8310</v>
      </c>
      <c r="B7999" s="550">
        <v>53390</v>
      </c>
    </row>
    <row r="8000" spans="1:2">
      <c r="A8000" s="538" t="s">
        <v>8311</v>
      </c>
      <c r="B8000" s="550">
        <v>53391</v>
      </c>
    </row>
    <row r="8001" spans="1:2">
      <c r="A8001" s="538" t="s">
        <v>8312</v>
      </c>
      <c r="B8001" s="550">
        <v>53392</v>
      </c>
    </row>
    <row r="8002" spans="1:2">
      <c r="A8002" s="538" t="s">
        <v>8313</v>
      </c>
      <c r="B8002" s="550">
        <v>53393</v>
      </c>
    </row>
    <row r="8003" spans="1:2">
      <c r="A8003" s="538" t="s">
        <v>8314</v>
      </c>
      <c r="B8003" s="550">
        <v>53394</v>
      </c>
    </row>
    <row r="8004" spans="1:2">
      <c r="A8004" s="538" t="s">
        <v>8315</v>
      </c>
      <c r="B8004" s="550">
        <v>53395</v>
      </c>
    </row>
    <row r="8005" spans="1:2">
      <c r="A8005" s="538" t="s">
        <v>8316</v>
      </c>
      <c r="B8005" s="550">
        <v>53396</v>
      </c>
    </row>
    <row r="8006" spans="1:2">
      <c r="A8006" s="538" t="s">
        <v>8317</v>
      </c>
      <c r="B8006" s="550">
        <v>53397</v>
      </c>
    </row>
    <row r="8007" spans="1:2">
      <c r="A8007" s="538" t="s">
        <v>8318</v>
      </c>
      <c r="B8007" s="550">
        <v>53398</v>
      </c>
    </row>
    <row r="8008" spans="1:2">
      <c r="A8008" s="538" t="s">
        <v>8319</v>
      </c>
      <c r="B8008" s="550">
        <v>53399</v>
      </c>
    </row>
    <row r="8009" spans="1:2">
      <c r="A8009" s="538" t="s">
        <v>8320</v>
      </c>
      <c r="B8009" s="550">
        <v>53400</v>
      </c>
    </row>
    <row r="8010" spans="1:2">
      <c r="A8010" s="538" t="s">
        <v>8321</v>
      </c>
      <c r="B8010" s="550">
        <v>53401</v>
      </c>
    </row>
    <row r="8011" spans="1:2">
      <c r="A8011" s="538" t="s">
        <v>8322</v>
      </c>
      <c r="B8011" s="550">
        <v>53402</v>
      </c>
    </row>
    <row r="8012" spans="1:2">
      <c r="A8012" s="538" t="s">
        <v>8323</v>
      </c>
      <c r="B8012" s="550">
        <v>53403</v>
      </c>
    </row>
    <row r="8013" spans="1:2">
      <c r="A8013" s="538" t="s">
        <v>8324</v>
      </c>
      <c r="B8013" s="550">
        <v>53404</v>
      </c>
    </row>
    <row r="8014" spans="1:2">
      <c r="A8014" s="538" t="s">
        <v>8325</v>
      </c>
      <c r="B8014" s="550">
        <v>53405</v>
      </c>
    </row>
    <row r="8015" spans="1:2">
      <c r="A8015" s="538" t="s">
        <v>8326</v>
      </c>
      <c r="B8015" s="550">
        <v>53406</v>
      </c>
    </row>
    <row r="8016" spans="1:2">
      <c r="A8016" s="538" t="s">
        <v>8327</v>
      </c>
      <c r="B8016" s="550">
        <v>53407</v>
      </c>
    </row>
    <row r="8017" spans="1:2">
      <c r="A8017" s="538" t="s">
        <v>8328</v>
      </c>
      <c r="B8017" s="550">
        <v>53408</v>
      </c>
    </row>
    <row r="8018" spans="1:2">
      <c r="A8018" s="538" t="s">
        <v>8329</v>
      </c>
      <c r="B8018" s="550">
        <v>53409</v>
      </c>
    </row>
    <row r="8019" spans="1:2">
      <c r="A8019" s="538" t="s">
        <v>8330</v>
      </c>
      <c r="B8019" s="550">
        <v>53410</v>
      </c>
    </row>
    <row r="8020" spans="1:2">
      <c r="A8020" s="538" t="s">
        <v>8331</v>
      </c>
      <c r="B8020" s="550">
        <v>53411</v>
      </c>
    </row>
    <row r="8021" spans="1:2">
      <c r="A8021" s="538" t="s">
        <v>8332</v>
      </c>
      <c r="B8021" s="550">
        <v>53412</v>
      </c>
    </row>
    <row r="8022" spans="1:2">
      <c r="A8022" s="538" t="s">
        <v>8333</v>
      </c>
      <c r="B8022" s="550">
        <v>53413</v>
      </c>
    </row>
    <row r="8023" spans="1:2">
      <c r="A8023" s="538" t="s">
        <v>8334</v>
      </c>
      <c r="B8023" s="550">
        <v>53414</v>
      </c>
    </row>
    <row r="8024" spans="1:2">
      <c r="A8024" s="538" t="s">
        <v>8335</v>
      </c>
      <c r="B8024" s="550">
        <v>53415</v>
      </c>
    </row>
    <row r="8025" spans="1:2">
      <c r="A8025" s="538" t="s">
        <v>8336</v>
      </c>
      <c r="B8025" s="550">
        <v>53416</v>
      </c>
    </row>
    <row r="8026" spans="1:2">
      <c r="A8026" s="538" t="s">
        <v>8337</v>
      </c>
      <c r="B8026" s="550">
        <v>53417</v>
      </c>
    </row>
    <row r="8027" spans="1:2">
      <c r="A8027" s="538" t="s">
        <v>8338</v>
      </c>
      <c r="B8027" s="550">
        <v>53418</v>
      </c>
    </row>
    <row r="8028" spans="1:2">
      <c r="A8028" s="538" t="s">
        <v>8339</v>
      </c>
      <c r="B8028" s="550">
        <v>53419</v>
      </c>
    </row>
    <row r="8029" spans="1:2">
      <c r="A8029" s="538" t="s">
        <v>8340</v>
      </c>
      <c r="B8029" s="550">
        <v>53420</v>
      </c>
    </row>
    <row r="8030" spans="1:2">
      <c r="A8030" s="538" t="s">
        <v>8341</v>
      </c>
      <c r="B8030" s="550">
        <v>53421</v>
      </c>
    </row>
    <row r="8031" spans="1:2">
      <c r="A8031" s="538" t="s">
        <v>8342</v>
      </c>
      <c r="B8031" s="550">
        <v>53422</v>
      </c>
    </row>
    <row r="8032" spans="1:2">
      <c r="A8032" s="538" t="s">
        <v>8343</v>
      </c>
      <c r="B8032" s="550">
        <v>53423</v>
      </c>
    </row>
    <row r="8033" spans="1:2">
      <c r="A8033" s="538" t="s">
        <v>8344</v>
      </c>
      <c r="B8033" s="550">
        <v>53424</v>
      </c>
    </row>
    <row r="8034" spans="1:2">
      <c r="A8034" s="538" t="s">
        <v>8345</v>
      </c>
      <c r="B8034" s="550">
        <v>53425</v>
      </c>
    </row>
    <row r="8035" spans="1:2">
      <c r="A8035" s="538" t="s">
        <v>8346</v>
      </c>
      <c r="B8035" s="550">
        <v>53426</v>
      </c>
    </row>
    <row r="8036" spans="1:2">
      <c r="A8036" s="538" t="s">
        <v>8347</v>
      </c>
      <c r="B8036" s="550">
        <v>53427</v>
      </c>
    </row>
    <row r="8037" spans="1:2">
      <c r="A8037" s="538" t="s">
        <v>8348</v>
      </c>
      <c r="B8037" s="550">
        <v>53428</v>
      </c>
    </row>
    <row r="8038" spans="1:2">
      <c r="A8038" s="538" t="s">
        <v>8349</v>
      </c>
      <c r="B8038" s="550">
        <v>53429</v>
      </c>
    </row>
    <row r="8039" spans="1:2">
      <c r="A8039" s="538" t="s">
        <v>8350</v>
      </c>
      <c r="B8039" s="550">
        <v>53430</v>
      </c>
    </row>
    <row r="8040" spans="1:2">
      <c r="A8040" s="538" t="s">
        <v>8351</v>
      </c>
      <c r="B8040" s="550">
        <v>53431</v>
      </c>
    </row>
    <row r="8041" spans="1:2">
      <c r="A8041" s="538" t="s">
        <v>8352</v>
      </c>
      <c r="B8041" s="550">
        <v>53432</v>
      </c>
    </row>
    <row r="8042" spans="1:2">
      <c r="A8042" s="538" t="s">
        <v>8353</v>
      </c>
      <c r="B8042" s="550">
        <v>53433</v>
      </c>
    </row>
    <row r="8043" spans="1:2">
      <c r="A8043" s="538" t="s">
        <v>8354</v>
      </c>
      <c r="B8043" s="550">
        <v>53434</v>
      </c>
    </row>
    <row r="8044" spans="1:2">
      <c r="A8044" s="538" t="s">
        <v>8355</v>
      </c>
      <c r="B8044" s="550">
        <v>53435</v>
      </c>
    </row>
    <row r="8045" spans="1:2">
      <c r="A8045" s="538" t="s">
        <v>8356</v>
      </c>
      <c r="B8045" s="550">
        <v>53436</v>
      </c>
    </row>
    <row r="8046" spans="1:2">
      <c r="A8046" s="538" t="s">
        <v>8357</v>
      </c>
      <c r="B8046" s="550">
        <v>53437</v>
      </c>
    </row>
    <row r="8047" spans="1:2">
      <c r="A8047" s="538" t="s">
        <v>8358</v>
      </c>
      <c r="B8047" s="550">
        <v>53438</v>
      </c>
    </row>
    <row r="8048" spans="1:2">
      <c r="A8048" s="538" t="s">
        <v>8359</v>
      </c>
      <c r="B8048" s="550">
        <v>53439</v>
      </c>
    </row>
    <row r="8049" spans="1:2">
      <c r="A8049" s="538" t="s">
        <v>8360</v>
      </c>
      <c r="B8049" s="550">
        <v>53440</v>
      </c>
    </row>
    <row r="8050" spans="1:2">
      <c r="A8050" s="538" t="s">
        <v>8361</v>
      </c>
      <c r="B8050" s="550">
        <v>53441</v>
      </c>
    </row>
    <row r="8051" spans="1:2">
      <c r="A8051" s="538" t="s">
        <v>8362</v>
      </c>
      <c r="B8051" s="550">
        <v>53442</v>
      </c>
    </row>
    <row r="8052" spans="1:2">
      <c r="A8052" s="538" t="s">
        <v>8363</v>
      </c>
      <c r="B8052" s="550">
        <v>53443</v>
      </c>
    </row>
    <row r="8053" spans="1:2">
      <c r="A8053" s="538" t="s">
        <v>8364</v>
      </c>
      <c r="B8053" s="550">
        <v>53444</v>
      </c>
    </row>
    <row r="8054" spans="1:2">
      <c r="A8054" s="538" t="s">
        <v>8365</v>
      </c>
      <c r="B8054" s="550">
        <v>53445</v>
      </c>
    </row>
    <row r="8055" spans="1:2">
      <c r="A8055" s="538" t="s">
        <v>8366</v>
      </c>
      <c r="B8055" s="550">
        <v>53446</v>
      </c>
    </row>
    <row r="8056" spans="1:2">
      <c r="A8056" s="538" t="s">
        <v>8367</v>
      </c>
      <c r="B8056" s="550">
        <v>53447</v>
      </c>
    </row>
    <row r="8057" spans="1:2">
      <c r="A8057" s="538" t="s">
        <v>8368</v>
      </c>
      <c r="B8057" s="550">
        <v>53448</v>
      </c>
    </row>
    <row r="8058" spans="1:2">
      <c r="A8058" s="538" t="s">
        <v>8369</v>
      </c>
      <c r="B8058" s="550">
        <v>53449</v>
      </c>
    </row>
    <row r="8059" spans="1:2">
      <c r="A8059" s="538" t="s">
        <v>8370</v>
      </c>
      <c r="B8059" s="550">
        <v>53450</v>
      </c>
    </row>
    <row r="8060" spans="1:2">
      <c r="A8060" s="538" t="s">
        <v>8371</v>
      </c>
      <c r="B8060" s="550">
        <v>53451</v>
      </c>
    </row>
    <row r="8061" spans="1:2">
      <c r="A8061" s="538" t="s">
        <v>8372</v>
      </c>
      <c r="B8061" s="550">
        <v>53452</v>
      </c>
    </row>
    <row r="8062" spans="1:2">
      <c r="A8062" s="538" t="s">
        <v>8373</v>
      </c>
      <c r="B8062" s="550">
        <v>53453</v>
      </c>
    </row>
    <row r="8063" spans="1:2">
      <c r="A8063" s="538" t="s">
        <v>8374</v>
      </c>
      <c r="B8063" s="550">
        <v>53454</v>
      </c>
    </row>
    <row r="8064" spans="1:2">
      <c r="A8064" s="538" t="s">
        <v>8375</v>
      </c>
      <c r="B8064" s="550">
        <v>53455</v>
      </c>
    </row>
    <row r="8065" spans="1:2">
      <c r="A8065" s="538" t="s">
        <v>8376</v>
      </c>
      <c r="B8065" s="550">
        <v>53456</v>
      </c>
    </row>
    <row r="8066" spans="1:2">
      <c r="A8066" s="538" t="s">
        <v>8377</v>
      </c>
      <c r="B8066" s="550">
        <v>53457</v>
      </c>
    </row>
    <row r="8067" spans="1:2">
      <c r="A8067" s="538" t="s">
        <v>8378</v>
      </c>
      <c r="B8067" s="550">
        <v>53458</v>
      </c>
    </row>
    <row r="8068" spans="1:2">
      <c r="A8068" s="538" t="s">
        <v>8379</v>
      </c>
      <c r="B8068" s="550">
        <v>53459</v>
      </c>
    </row>
    <row r="8069" spans="1:2">
      <c r="A8069" s="538" t="s">
        <v>8380</v>
      </c>
      <c r="B8069" s="550">
        <v>53460</v>
      </c>
    </row>
    <row r="8070" spans="1:2">
      <c r="A8070" s="538" t="s">
        <v>8381</v>
      </c>
      <c r="B8070" s="550">
        <v>53461</v>
      </c>
    </row>
    <row r="8071" spans="1:2">
      <c r="A8071" s="538" t="s">
        <v>8382</v>
      </c>
      <c r="B8071" s="550">
        <v>53462</v>
      </c>
    </row>
    <row r="8072" spans="1:2">
      <c r="A8072" s="538" t="s">
        <v>8383</v>
      </c>
      <c r="B8072" s="550">
        <v>53463</v>
      </c>
    </row>
    <row r="8073" spans="1:2">
      <c r="A8073" s="538" t="s">
        <v>8384</v>
      </c>
      <c r="B8073" s="550">
        <v>53464</v>
      </c>
    </row>
    <row r="8074" spans="1:2">
      <c r="A8074" s="538" t="s">
        <v>8385</v>
      </c>
      <c r="B8074" s="550">
        <v>53465</v>
      </c>
    </row>
    <row r="8075" spans="1:2">
      <c r="A8075" s="538" t="s">
        <v>8386</v>
      </c>
      <c r="B8075" s="550">
        <v>53466</v>
      </c>
    </row>
    <row r="8076" spans="1:2">
      <c r="A8076" s="538" t="s">
        <v>8387</v>
      </c>
      <c r="B8076" s="550">
        <v>53467</v>
      </c>
    </row>
    <row r="8077" spans="1:2">
      <c r="A8077" s="538" t="s">
        <v>8388</v>
      </c>
      <c r="B8077" s="550">
        <v>53468</v>
      </c>
    </row>
    <row r="8078" spans="1:2">
      <c r="A8078" s="538" t="s">
        <v>8389</v>
      </c>
      <c r="B8078" s="550">
        <v>53469</v>
      </c>
    </row>
    <row r="8079" spans="1:2">
      <c r="A8079" s="538" t="s">
        <v>8390</v>
      </c>
      <c r="B8079" s="550">
        <v>53470</v>
      </c>
    </row>
    <row r="8080" spans="1:2">
      <c r="A8080" s="538" t="s">
        <v>8391</v>
      </c>
      <c r="B8080" s="550">
        <v>53471</v>
      </c>
    </row>
    <row r="8081" spans="1:2">
      <c r="A8081" s="538" t="s">
        <v>8392</v>
      </c>
      <c r="B8081" s="550">
        <v>53472</v>
      </c>
    </row>
    <row r="8082" spans="1:2">
      <c r="A8082" s="538" t="s">
        <v>8393</v>
      </c>
      <c r="B8082" s="550">
        <v>53473</v>
      </c>
    </row>
    <row r="8083" spans="1:2">
      <c r="A8083" s="538" t="s">
        <v>8394</v>
      </c>
      <c r="B8083" s="550">
        <v>53474</v>
      </c>
    </row>
    <row r="8084" spans="1:2">
      <c r="A8084" s="538" t="s">
        <v>8395</v>
      </c>
      <c r="B8084" s="550">
        <v>53475</v>
      </c>
    </row>
    <row r="8085" spans="1:2">
      <c r="A8085" s="538" t="s">
        <v>8396</v>
      </c>
      <c r="B8085" s="550">
        <v>53476</v>
      </c>
    </row>
    <row r="8086" spans="1:2">
      <c r="A8086" s="538" t="s">
        <v>8397</v>
      </c>
      <c r="B8086" s="550">
        <v>53477</v>
      </c>
    </row>
    <row r="8087" spans="1:2">
      <c r="A8087" s="538" t="s">
        <v>8398</v>
      </c>
      <c r="B8087" s="550">
        <v>53478</v>
      </c>
    </row>
    <row r="8088" spans="1:2">
      <c r="A8088" s="538" t="s">
        <v>8399</v>
      </c>
      <c r="B8088" s="550">
        <v>53479</v>
      </c>
    </row>
    <row r="8089" spans="1:2">
      <c r="A8089" s="538" t="s">
        <v>8400</v>
      </c>
      <c r="B8089" s="550">
        <v>53480</v>
      </c>
    </row>
    <row r="8090" spans="1:2">
      <c r="A8090" s="538" t="s">
        <v>8401</v>
      </c>
      <c r="B8090" s="550">
        <v>53481</v>
      </c>
    </row>
    <row r="8091" spans="1:2">
      <c r="A8091" s="538" t="s">
        <v>8402</v>
      </c>
      <c r="B8091" s="550">
        <v>53482</v>
      </c>
    </row>
    <row r="8092" spans="1:2">
      <c r="A8092" s="538" t="s">
        <v>8403</v>
      </c>
      <c r="B8092" s="550">
        <v>53483</v>
      </c>
    </row>
    <row r="8093" spans="1:2">
      <c r="A8093" s="538" t="s">
        <v>8404</v>
      </c>
      <c r="B8093" s="550">
        <v>53484</v>
      </c>
    </row>
    <row r="8094" spans="1:2">
      <c r="A8094" s="538" t="s">
        <v>8405</v>
      </c>
      <c r="B8094" s="550">
        <v>53485</v>
      </c>
    </row>
    <row r="8095" spans="1:2">
      <c r="A8095" s="538" t="s">
        <v>8406</v>
      </c>
      <c r="B8095" s="550">
        <v>53486</v>
      </c>
    </row>
    <row r="8096" spans="1:2">
      <c r="A8096" s="538" t="s">
        <v>8407</v>
      </c>
      <c r="B8096" s="550">
        <v>53487</v>
      </c>
    </row>
    <row r="8097" spans="1:2">
      <c r="A8097" s="538" t="s">
        <v>8408</v>
      </c>
      <c r="B8097" s="550">
        <v>53488</v>
      </c>
    </row>
    <row r="8098" spans="1:2">
      <c r="A8098" s="538" t="s">
        <v>8409</v>
      </c>
      <c r="B8098" s="550">
        <v>53489</v>
      </c>
    </row>
    <row r="8099" spans="1:2">
      <c r="A8099" s="538" t="s">
        <v>8410</v>
      </c>
      <c r="B8099" s="550">
        <v>53490</v>
      </c>
    </row>
    <row r="8100" spans="1:2">
      <c r="A8100" s="538" t="s">
        <v>8411</v>
      </c>
      <c r="B8100" s="550">
        <v>53491</v>
      </c>
    </row>
    <row r="8101" spans="1:2">
      <c r="A8101" s="538" t="s">
        <v>8412</v>
      </c>
      <c r="B8101" s="550">
        <v>53492</v>
      </c>
    </row>
    <row r="8102" spans="1:2">
      <c r="A8102" s="538" t="s">
        <v>8413</v>
      </c>
      <c r="B8102" s="550">
        <v>53493</v>
      </c>
    </row>
    <row r="8103" spans="1:2">
      <c r="A8103" s="538" t="s">
        <v>8414</v>
      </c>
      <c r="B8103" s="550">
        <v>53494</v>
      </c>
    </row>
    <row r="8104" spans="1:2">
      <c r="A8104" s="538" t="s">
        <v>8415</v>
      </c>
      <c r="B8104" s="550">
        <v>53495</v>
      </c>
    </row>
    <row r="8105" spans="1:2">
      <c r="A8105" s="538" t="s">
        <v>8416</v>
      </c>
      <c r="B8105" s="550">
        <v>53496</v>
      </c>
    </row>
    <row r="8106" spans="1:2">
      <c r="A8106" s="538" t="s">
        <v>8417</v>
      </c>
      <c r="B8106" s="550">
        <v>53497</v>
      </c>
    </row>
    <row r="8107" spans="1:2">
      <c r="A8107" s="538" t="s">
        <v>8418</v>
      </c>
      <c r="B8107" s="550">
        <v>53498</v>
      </c>
    </row>
    <row r="8108" spans="1:2">
      <c r="A8108" s="538" t="s">
        <v>8419</v>
      </c>
      <c r="B8108" s="550">
        <v>53499</v>
      </c>
    </row>
    <row r="8109" spans="1:2">
      <c r="A8109" s="538" t="s">
        <v>8420</v>
      </c>
      <c r="B8109" s="550">
        <v>53500</v>
      </c>
    </row>
    <row r="8110" spans="1:2">
      <c r="A8110" s="538" t="s">
        <v>8421</v>
      </c>
      <c r="B8110" s="550">
        <v>53501</v>
      </c>
    </row>
    <row r="8111" spans="1:2">
      <c r="A8111" s="538" t="s">
        <v>8422</v>
      </c>
      <c r="B8111" s="550">
        <v>53502</v>
      </c>
    </row>
    <row r="8112" spans="1:2">
      <c r="A8112" s="538" t="s">
        <v>8423</v>
      </c>
      <c r="B8112" s="550">
        <v>53503</v>
      </c>
    </row>
    <row r="8113" spans="1:2">
      <c r="A8113" s="538" t="s">
        <v>8424</v>
      </c>
      <c r="B8113" s="550">
        <v>53504</v>
      </c>
    </row>
    <row r="8114" spans="1:2">
      <c r="A8114" s="538" t="s">
        <v>8425</v>
      </c>
      <c r="B8114" s="550">
        <v>53505</v>
      </c>
    </row>
    <row r="8115" spans="1:2">
      <c r="A8115" s="538" t="s">
        <v>8426</v>
      </c>
      <c r="B8115" s="550">
        <v>53506</v>
      </c>
    </row>
    <row r="8116" spans="1:2">
      <c r="A8116" s="538" t="s">
        <v>8427</v>
      </c>
      <c r="B8116" s="550">
        <v>53507</v>
      </c>
    </row>
    <row r="8117" spans="1:2">
      <c r="A8117" s="538" t="s">
        <v>8428</v>
      </c>
      <c r="B8117" s="550">
        <v>53508</v>
      </c>
    </row>
    <row r="8118" spans="1:2">
      <c r="A8118" s="538" t="s">
        <v>8429</v>
      </c>
      <c r="B8118" s="550">
        <v>53509</v>
      </c>
    </row>
    <row r="8119" spans="1:2">
      <c r="A8119" s="538" t="s">
        <v>8430</v>
      </c>
      <c r="B8119" s="550">
        <v>53510</v>
      </c>
    </row>
    <row r="8120" spans="1:2">
      <c r="A8120" s="538" t="s">
        <v>8431</v>
      </c>
      <c r="B8120" s="550">
        <v>53511</v>
      </c>
    </row>
    <row r="8121" spans="1:2">
      <c r="A8121" s="538" t="s">
        <v>8432</v>
      </c>
      <c r="B8121" s="550">
        <v>53512</v>
      </c>
    </row>
    <row r="8122" spans="1:2">
      <c r="A8122" s="538" t="s">
        <v>8433</v>
      </c>
      <c r="B8122" s="550">
        <v>53513</v>
      </c>
    </row>
    <row r="8123" spans="1:2">
      <c r="A8123" s="538" t="s">
        <v>8434</v>
      </c>
      <c r="B8123" s="550">
        <v>53514</v>
      </c>
    </row>
    <row r="8124" spans="1:2">
      <c r="A8124" s="538" t="s">
        <v>8435</v>
      </c>
      <c r="B8124" s="550">
        <v>53515</v>
      </c>
    </row>
    <row r="8125" spans="1:2">
      <c r="A8125" s="538" t="s">
        <v>8436</v>
      </c>
      <c r="B8125" s="550">
        <v>53516</v>
      </c>
    </row>
    <row r="8126" spans="1:2">
      <c r="A8126" s="538" t="s">
        <v>8437</v>
      </c>
      <c r="B8126" s="550">
        <v>53517</v>
      </c>
    </row>
    <row r="8127" spans="1:2">
      <c r="A8127" s="538" t="s">
        <v>8438</v>
      </c>
      <c r="B8127" s="550">
        <v>53518</v>
      </c>
    </row>
    <row r="8128" spans="1:2">
      <c r="A8128" s="538" t="s">
        <v>8439</v>
      </c>
      <c r="B8128" s="550">
        <v>53519</v>
      </c>
    </row>
    <row r="8129" spans="1:2">
      <c r="A8129" s="538" t="s">
        <v>8440</v>
      </c>
      <c r="B8129" s="550">
        <v>53520</v>
      </c>
    </row>
    <row r="8130" spans="1:2">
      <c r="A8130" s="538" t="s">
        <v>8441</v>
      </c>
      <c r="B8130" s="550">
        <v>53521</v>
      </c>
    </row>
    <row r="8131" spans="1:2">
      <c r="A8131" s="538" t="s">
        <v>8442</v>
      </c>
      <c r="B8131" s="550">
        <v>53522</v>
      </c>
    </row>
    <row r="8132" spans="1:2">
      <c r="A8132" s="538" t="s">
        <v>8443</v>
      </c>
      <c r="B8132" s="550">
        <v>53523</v>
      </c>
    </row>
    <row r="8133" spans="1:2">
      <c r="A8133" s="538" t="s">
        <v>8444</v>
      </c>
      <c r="B8133" s="550">
        <v>53524</v>
      </c>
    </row>
    <row r="8134" spans="1:2">
      <c r="A8134" s="538" t="s">
        <v>8445</v>
      </c>
      <c r="B8134" s="550">
        <v>53525</v>
      </c>
    </row>
    <row r="8135" spans="1:2">
      <c r="A8135" s="538" t="s">
        <v>8446</v>
      </c>
      <c r="B8135" s="550">
        <v>53526</v>
      </c>
    </row>
    <row r="8136" spans="1:2">
      <c r="A8136" s="538" t="s">
        <v>8447</v>
      </c>
      <c r="B8136" s="550">
        <v>53527</v>
      </c>
    </row>
    <row r="8137" spans="1:2">
      <c r="A8137" s="538" t="s">
        <v>8448</v>
      </c>
      <c r="B8137" s="550">
        <v>53528</v>
      </c>
    </row>
    <row r="8138" spans="1:2">
      <c r="A8138" s="538" t="s">
        <v>8449</v>
      </c>
      <c r="B8138" s="550">
        <v>53529</v>
      </c>
    </row>
    <row r="8139" spans="1:2">
      <c r="A8139" s="538" t="s">
        <v>8450</v>
      </c>
      <c r="B8139" s="550">
        <v>53530</v>
      </c>
    </row>
    <row r="8140" spans="1:2">
      <c r="A8140" s="538" t="s">
        <v>8451</v>
      </c>
      <c r="B8140" s="550">
        <v>53531</v>
      </c>
    </row>
    <row r="8141" spans="1:2">
      <c r="A8141" s="538" t="s">
        <v>8452</v>
      </c>
      <c r="B8141" s="550">
        <v>53532</v>
      </c>
    </row>
    <row r="8142" spans="1:2">
      <c r="A8142" s="538" t="s">
        <v>8453</v>
      </c>
      <c r="B8142" s="550">
        <v>53533</v>
      </c>
    </row>
    <row r="8143" spans="1:2">
      <c r="A8143" s="538" t="s">
        <v>8454</v>
      </c>
      <c r="B8143" s="550">
        <v>53534</v>
      </c>
    </row>
    <row r="8144" spans="1:2">
      <c r="A8144" s="538" t="s">
        <v>8455</v>
      </c>
      <c r="B8144" s="550">
        <v>53535</v>
      </c>
    </row>
    <row r="8145" spans="1:2">
      <c r="A8145" s="538" t="s">
        <v>8456</v>
      </c>
      <c r="B8145" s="550">
        <v>53536</v>
      </c>
    </row>
    <row r="8146" spans="1:2">
      <c r="A8146" s="538" t="s">
        <v>8457</v>
      </c>
      <c r="B8146" s="550">
        <v>53537</v>
      </c>
    </row>
    <row r="8147" spans="1:2">
      <c r="A8147" s="538" t="s">
        <v>8458</v>
      </c>
      <c r="B8147" s="550">
        <v>53538</v>
      </c>
    </row>
    <row r="8148" spans="1:2">
      <c r="A8148" s="538" t="s">
        <v>8459</v>
      </c>
      <c r="B8148" s="550">
        <v>53539</v>
      </c>
    </row>
    <row r="8149" spans="1:2">
      <c r="A8149" s="538" t="s">
        <v>8460</v>
      </c>
      <c r="B8149" s="550">
        <v>53540</v>
      </c>
    </row>
    <row r="8150" spans="1:2">
      <c r="A8150" s="538" t="s">
        <v>8461</v>
      </c>
      <c r="B8150" s="550">
        <v>53541</v>
      </c>
    </row>
    <row r="8151" spans="1:2">
      <c r="A8151" s="538" t="s">
        <v>8462</v>
      </c>
      <c r="B8151" s="550">
        <v>53542</v>
      </c>
    </row>
    <row r="8152" spans="1:2">
      <c r="A8152" s="538" t="s">
        <v>8463</v>
      </c>
      <c r="B8152" s="550">
        <v>53543</v>
      </c>
    </row>
    <row r="8153" spans="1:2">
      <c r="A8153" s="538" t="s">
        <v>8464</v>
      </c>
      <c r="B8153" s="550">
        <v>53544</v>
      </c>
    </row>
    <row r="8154" spans="1:2">
      <c r="A8154" s="538" t="s">
        <v>8465</v>
      </c>
      <c r="B8154" s="550">
        <v>53545</v>
      </c>
    </row>
    <row r="8155" spans="1:2">
      <c r="A8155" s="538" t="s">
        <v>8466</v>
      </c>
      <c r="B8155" s="550">
        <v>53546</v>
      </c>
    </row>
    <row r="8156" spans="1:2">
      <c r="A8156" s="538" t="s">
        <v>8467</v>
      </c>
      <c r="B8156" s="550">
        <v>53547</v>
      </c>
    </row>
    <row r="8157" spans="1:2">
      <c r="A8157" s="538" t="s">
        <v>8468</v>
      </c>
      <c r="B8157" s="550">
        <v>53548</v>
      </c>
    </row>
    <row r="8158" spans="1:2">
      <c r="A8158" s="538" t="s">
        <v>8469</v>
      </c>
      <c r="B8158" s="550">
        <v>53549</v>
      </c>
    </row>
    <row r="8159" spans="1:2">
      <c r="A8159" s="538" t="s">
        <v>8470</v>
      </c>
      <c r="B8159" s="550">
        <v>53550</v>
      </c>
    </row>
    <row r="8160" spans="1:2">
      <c r="A8160" s="538" t="s">
        <v>8471</v>
      </c>
      <c r="B8160" s="550">
        <v>53551</v>
      </c>
    </row>
    <row r="8161" spans="1:2">
      <c r="A8161" s="538" t="s">
        <v>8472</v>
      </c>
      <c r="B8161" s="550">
        <v>53552</v>
      </c>
    </row>
    <row r="8162" spans="1:2">
      <c r="A8162" s="538" t="s">
        <v>8473</v>
      </c>
      <c r="B8162" s="550">
        <v>53553</v>
      </c>
    </row>
    <row r="8163" spans="1:2">
      <c r="A8163" s="538" t="s">
        <v>8474</v>
      </c>
      <c r="B8163" s="550">
        <v>53554</v>
      </c>
    </row>
    <row r="8164" spans="1:2">
      <c r="A8164" s="538" t="s">
        <v>8475</v>
      </c>
      <c r="B8164" s="550">
        <v>53555</v>
      </c>
    </row>
    <row r="8165" spans="1:2">
      <c r="A8165" s="538" t="s">
        <v>8476</v>
      </c>
      <c r="B8165" s="550">
        <v>53556</v>
      </c>
    </row>
    <row r="8166" spans="1:2">
      <c r="A8166" s="538" t="s">
        <v>8477</v>
      </c>
      <c r="B8166" s="550">
        <v>53557</v>
      </c>
    </row>
    <row r="8167" spans="1:2">
      <c r="A8167" s="538" t="s">
        <v>8478</v>
      </c>
      <c r="B8167" s="550">
        <v>53558</v>
      </c>
    </row>
    <row r="8168" spans="1:2">
      <c r="A8168" s="538" t="s">
        <v>8479</v>
      </c>
      <c r="B8168" s="550">
        <v>53559</v>
      </c>
    </row>
    <row r="8169" spans="1:2">
      <c r="A8169" s="538" t="s">
        <v>8480</v>
      </c>
      <c r="B8169" s="550">
        <v>53560</v>
      </c>
    </row>
    <row r="8170" spans="1:2">
      <c r="A8170" s="538" t="s">
        <v>8481</v>
      </c>
      <c r="B8170" s="550">
        <v>53561</v>
      </c>
    </row>
    <row r="8171" spans="1:2">
      <c r="A8171" s="538" t="s">
        <v>8482</v>
      </c>
      <c r="B8171" s="550">
        <v>53562</v>
      </c>
    </row>
    <row r="8172" spans="1:2">
      <c r="A8172" s="538" t="s">
        <v>8483</v>
      </c>
      <c r="B8172" s="550">
        <v>53563</v>
      </c>
    </row>
    <row r="8173" spans="1:2">
      <c r="A8173" s="538" t="s">
        <v>8484</v>
      </c>
      <c r="B8173" s="550">
        <v>53564</v>
      </c>
    </row>
    <row r="8174" spans="1:2">
      <c r="A8174" s="538" t="s">
        <v>8485</v>
      </c>
      <c r="B8174" s="550">
        <v>53565</v>
      </c>
    </row>
    <row r="8175" spans="1:2">
      <c r="A8175" s="538" t="s">
        <v>8486</v>
      </c>
      <c r="B8175" s="550">
        <v>53566</v>
      </c>
    </row>
    <row r="8176" spans="1:2">
      <c r="A8176" s="538" t="s">
        <v>8487</v>
      </c>
      <c r="B8176" s="550">
        <v>53567</v>
      </c>
    </row>
    <row r="8177" spans="1:2">
      <c r="A8177" s="538" t="s">
        <v>8488</v>
      </c>
      <c r="B8177" s="550">
        <v>53568</v>
      </c>
    </row>
    <row r="8178" spans="1:2">
      <c r="A8178" s="538" t="s">
        <v>8489</v>
      </c>
      <c r="B8178" s="550">
        <v>53569</v>
      </c>
    </row>
    <row r="8179" spans="1:2">
      <c r="A8179" s="538" t="s">
        <v>8490</v>
      </c>
      <c r="B8179" s="550">
        <v>53570</v>
      </c>
    </row>
    <row r="8180" spans="1:2">
      <c r="A8180" s="538" t="s">
        <v>8491</v>
      </c>
      <c r="B8180" s="550">
        <v>53571</v>
      </c>
    </row>
    <row r="8181" spans="1:2">
      <c r="A8181" s="538" t="s">
        <v>8492</v>
      </c>
      <c r="B8181" s="550">
        <v>53572</v>
      </c>
    </row>
    <row r="8182" spans="1:2">
      <c r="A8182" s="538" t="s">
        <v>8493</v>
      </c>
      <c r="B8182" s="550">
        <v>53573</v>
      </c>
    </row>
    <row r="8183" spans="1:2">
      <c r="A8183" s="538" t="s">
        <v>8494</v>
      </c>
      <c r="B8183" s="550">
        <v>53574</v>
      </c>
    </row>
    <row r="8184" spans="1:2">
      <c r="A8184" s="538" t="s">
        <v>8495</v>
      </c>
      <c r="B8184" s="550">
        <v>53575</v>
      </c>
    </row>
    <row r="8185" spans="1:2">
      <c r="A8185" s="538" t="s">
        <v>8496</v>
      </c>
      <c r="B8185" s="550">
        <v>53576</v>
      </c>
    </row>
    <row r="8186" spans="1:2">
      <c r="A8186" s="538" t="s">
        <v>8497</v>
      </c>
      <c r="B8186" s="550">
        <v>53577</v>
      </c>
    </row>
    <row r="8187" spans="1:2">
      <c r="A8187" s="538" t="s">
        <v>8498</v>
      </c>
      <c r="B8187" s="550">
        <v>53578</v>
      </c>
    </row>
    <row r="8188" spans="1:2">
      <c r="A8188" s="538" t="s">
        <v>8499</v>
      </c>
      <c r="B8188" s="550">
        <v>53579</v>
      </c>
    </row>
    <row r="8189" spans="1:2">
      <c r="A8189" s="538" t="s">
        <v>8500</v>
      </c>
      <c r="B8189" s="550">
        <v>53580</v>
      </c>
    </row>
    <row r="8190" spans="1:2">
      <c r="A8190" s="538" t="s">
        <v>8501</v>
      </c>
      <c r="B8190" s="550">
        <v>53581</v>
      </c>
    </row>
    <row r="8191" spans="1:2">
      <c r="A8191" s="538" t="s">
        <v>8502</v>
      </c>
      <c r="B8191" s="550">
        <v>53582</v>
      </c>
    </row>
    <row r="8192" spans="1:2">
      <c r="A8192" s="538" t="s">
        <v>8503</v>
      </c>
      <c r="B8192" s="550">
        <v>53583</v>
      </c>
    </row>
    <row r="8193" spans="1:2">
      <c r="A8193" s="538" t="s">
        <v>8504</v>
      </c>
      <c r="B8193" s="550">
        <v>53584</v>
      </c>
    </row>
    <row r="8194" spans="1:2">
      <c r="A8194" s="538" t="s">
        <v>8505</v>
      </c>
      <c r="B8194" s="550">
        <v>53585</v>
      </c>
    </row>
    <row r="8195" spans="1:2">
      <c r="A8195" s="538" t="s">
        <v>8506</v>
      </c>
      <c r="B8195" s="550">
        <v>53586</v>
      </c>
    </row>
    <row r="8196" spans="1:2">
      <c r="A8196" s="538" t="s">
        <v>8507</v>
      </c>
      <c r="B8196" s="550">
        <v>53587</v>
      </c>
    </row>
    <row r="8197" spans="1:2">
      <c r="A8197" s="538" t="s">
        <v>8508</v>
      </c>
      <c r="B8197" s="550">
        <v>53588</v>
      </c>
    </row>
    <row r="8198" spans="1:2">
      <c r="A8198" s="538" t="s">
        <v>8509</v>
      </c>
      <c r="B8198" s="550">
        <v>53589</v>
      </c>
    </row>
    <row r="8199" spans="1:2">
      <c r="A8199" s="538" t="s">
        <v>8510</v>
      </c>
      <c r="B8199" s="550">
        <v>53590</v>
      </c>
    </row>
    <row r="8200" spans="1:2">
      <c r="A8200" s="538" t="s">
        <v>8511</v>
      </c>
      <c r="B8200" s="550">
        <v>53591</v>
      </c>
    </row>
    <row r="8201" spans="1:2">
      <c r="A8201" s="538" t="s">
        <v>8512</v>
      </c>
      <c r="B8201" s="550">
        <v>53592</v>
      </c>
    </row>
    <row r="8202" spans="1:2">
      <c r="A8202" s="538" t="s">
        <v>8513</v>
      </c>
      <c r="B8202" s="550">
        <v>53593</v>
      </c>
    </row>
    <row r="8203" spans="1:2">
      <c r="A8203" s="538" t="s">
        <v>8514</v>
      </c>
      <c r="B8203" s="550">
        <v>53594</v>
      </c>
    </row>
    <row r="8204" spans="1:2">
      <c r="A8204" s="538" t="s">
        <v>8515</v>
      </c>
      <c r="B8204" s="550">
        <v>53595</v>
      </c>
    </row>
    <row r="8205" spans="1:2">
      <c r="A8205" s="538" t="s">
        <v>8516</v>
      </c>
      <c r="B8205" s="550">
        <v>53596</v>
      </c>
    </row>
    <row r="8206" spans="1:2">
      <c r="A8206" s="538" t="s">
        <v>8517</v>
      </c>
      <c r="B8206" s="550">
        <v>53597</v>
      </c>
    </row>
    <row r="8207" spans="1:2">
      <c r="A8207" s="538" t="s">
        <v>8518</v>
      </c>
      <c r="B8207" s="550">
        <v>53598</v>
      </c>
    </row>
    <row r="8208" spans="1:2">
      <c r="A8208" s="538" t="s">
        <v>8519</v>
      </c>
      <c r="B8208" s="550">
        <v>53599</v>
      </c>
    </row>
    <row r="8209" spans="1:2">
      <c r="A8209" s="538" t="s">
        <v>8520</v>
      </c>
      <c r="B8209" s="550">
        <v>53600</v>
      </c>
    </row>
    <row r="8210" spans="1:2">
      <c r="A8210" s="538" t="s">
        <v>8521</v>
      </c>
      <c r="B8210" s="550">
        <v>53601</v>
      </c>
    </row>
    <row r="8211" spans="1:2">
      <c r="A8211" s="538" t="s">
        <v>8522</v>
      </c>
      <c r="B8211" s="550">
        <v>53602</v>
      </c>
    </row>
    <row r="8212" spans="1:2">
      <c r="A8212" s="538" t="s">
        <v>8523</v>
      </c>
      <c r="B8212" s="550">
        <v>53603</v>
      </c>
    </row>
    <row r="8213" spans="1:2">
      <c r="A8213" s="538" t="s">
        <v>8524</v>
      </c>
      <c r="B8213" s="550">
        <v>53604</v>
      </c>
    </row>
    <row r="8214" spans="1:2">
      <c r="A8214" s="538" t="s">
        <v>8525</v>
      </c>
      <c r="B8214" s="550">
        <v>53605</v>
      </c>
    </row>
    <row r="8215" spans="1:2">
      <c r="A8215" s="538" t="s">
        <v>8526</v>
      </c>
      <c r="B8215" s="550">
        <v>53606</v>
      </c>
    </row>
    <row r="8216" spans="1:2">
      <c r="A8216" s="538" t="s">
        <v>8527</v>
      </c>
      <c r="B8216" s="550">
        <v>53607</v>
      </c>
    </row>
    <row r="8217" spans="1:2">
      <c r="A8217" s="538" t="s">
        <v>8528</v>
      </c>
      <c r="B8217" s="550">
        <v>53608</v>
      </c>
    </row>
    <row r="8218" spans="1:2">
      <c r="A8218" s="538" t="s">
        <v>8529</v>
      </c>
      <c r="B8218" s="550">
        <v>53609</v>
      </c>
    </row>
    <row r="8219" spans="1:2">
      <c r="A8219" s="538" t="s">
        <v>8530</v>
      </c>
      <c r="B8219" s="550">
        <v>53610</v>
      </c>
    </row>
    <row r="8220" spans="1:2">
      <c r="A8220" s="538" t="s">
        <v>8531</v>
      </c>
      <c r="B8220" s="550">
        <v>53611</v>
      </c>
    </row>
    <row r="8221" spans="1:2">
      <c r="A8221" s="538" t="s">
        <v>8532</v>
      </c>
      <c r="B8221" s="550">
        <v>53612</v>
      </c>
    </row>
    <row r="8222" spans="1:2">
      <c r="A8222" s="538" t="s">
        <v>8533</v>
      </c>
      <c r="B8222" s="550">
        <v>53613</v>
      </c>
    </row>
    <row r="8223" spans="1:2">
      <c r="A8223" s="538" t="s">
        <v>8534</v>
      </c>
      <c r="B8223" s="550">
        <v>53614</v>
      </c>
    </row>
    <row r="8224" spans="1:2">
      <c r="A8224" s="538" t="s">
        <v>8535</v>
      </c>
      <c r="B8224" s="550">
        <v>53615</v>
      </c>
    </row>
    <row r="8225" spans="1:2">
      <c r="A8225" s="538" t="s">
        <v>8536</v>
      </c>
      <c r="B8225" s="550">
        <v>53616</v>
      </c>
    </row>
    <row r="8226" spans="1:2">
      <c r="A8226" s="538" t="s">
        <v>8537</v>
      </c>
      <c r="B8226" s="550">
        <v>53617</v>
      </c>
    </row>
    <row r="8227" spans="1:2">
      <c r="A8227" s="538" t="s">
        <v>8538</v>
      </c>
      <c r="B8227" s="550">
        <v>53618</v>
      </c>
    </row>
    <row r="8228" spans="1:2">
      <c r="A8228" s="538" t="s">
        <v>8539</v>
      </c>
      <c r="B8228" s="550">
        <v>53619</v>
      </c>
    </row>
    <row r="8229" spans="1:2">
      <c r="A8229" s="538" t="s">
        <v>8540</v>
      </c>
      <c r="B8229" s="550">
        <v>53620</v>
      </c>
    </row>
    <row r="8230" spans="1:2">
      <c r="A8230" s="538" t="s">
        <v>8541</v>
      </c>
      <c r="B8230" s="550">
        <v>53621</v>
      </c>
    </row>
    <row r="8231" spans="1:2">
      <c r="A8231" s="538" t="s">
        <v>8542</v>
      </c>
      <c r="B8231" s="550">
        <v>53622</v>
      </c>
    </row>
    <row r="8232" spans="1:2">
      <c r="A8232" s="538" t="s">
        <v>8543</v>
      </c>
      <c r="B8232" s="550">
        <v>53623</v>
      </c>
    </row>
    <row r="8233" spans="1:2">
      <c r="A8233" s="538" t="s">
        <v>8544</v>
      </c>
      <c r="B8233" s="550">
        <v>53624</v>
      </c>
    </row>
    <row r="8234" spans="1:2">
      <c r="A8234" s="538" t="s">
        <v>8545</v>
      </c>
      <c r="B8234" s="550">
        <v>53625</v>
      </c>
    </row>
    <row r="8235" spans="1:2">
      <c r="A8235" s="538" t="s">
        <v>8546</v>
      </c>
      <c r="B8235" s="550">
        <v>53626</v>
      </c>
    </row>
    <row r="8236" spans="1:2">
      <c r="A8236" s="538" t="s">
        <v>8547</v>
      </c>
      <c r="B8236" s="550">
        <v>53627</v>
      </c>
    </row>
    <row r="8237" spans="1:2">
      <c r="A8237" s="538" t="s">
        <v>8548</v>
      </c>
      <c r="B8237" s="550">
        <v>53628</v>
      </c>
    </row>
    <row r="8238" spans="1:2">
      <c r="A8238" s="538" t="s">
        <v>8549</v>
      </c>
      <c r="B8238" s="550">
        <v>53629</v>
      </c>
    </row>
    <row r="8239" spans="1:2">
      <c r="A8239" s="538" t="s">
        <v>8550</v>
      </c>
      <c r="B8239" s="550">
        <v>53630</v>
      </c>
    </row>
    <row r="8240" spans="1:2">
      <c r="A8240" s="538" t="s">
        <v>8551</v>
      </c>
      <c r="B8240" s="550">
        <v>53631</v>
      </c>
    </row>
    <row r="8241" spans="1:2">
      <c r="A8241" s="538" t="s">
        <v>8552</v>
      </c>
      <c r="B8241" s="550">
        <v>53632</v>
      </c>
    </row>
    <row r="8242" spans="1:2">
      <c r="A8242" s="538" t="s">
        <v>8553</v>
      </c>
      <c r="B8242" s="550">
        <v>53633</v>
      </c>
    </row>
    <row r="8243" spans="1:2">
      <c r="A8243" s="538" t="s">
        <v>8554</v>
      </c>
      <c r="B8243" s="550">
        <v>53634</v>
      </c>
    </row>
    <row r="8244" spans="1:2">
      <c r="A8244" s="538" t="s">
        <v>8555</v>
      </c>
      <c r="B8244" s="550">
        <v>53635</v>
      </c>
    </row>
    <row r="8245" spans="1:2">
      <c r="A8245" s="538" t="s">
        <v>8556</v>
      </c>
      <c r="B8245" s="550">
        <v>53636</v>
      </c>
    </row>
    <row r="8246" spans="1:2">
      <c r="A8246" s="538" t="s">
        <v>8557</v>
      </c>
      <c r="B8246" s="550">
        <v>53637</v>
      </c>
    </row>
    <row r="8247" spans="1:2">
      <c r="A8247" s="538" t="s">
        <v>8558</v>
      </c>
      <c r="B8247" s="550">
        <v>53638</v>
      </c>
    </row>
    <row r="8248" spans="1:2">
      <c r="A8248" s="538" t="s">
        <v>8559</v>
      </c>
      <c r="B8248" s="550">
        <v>53639</v>
      </c>
    </row>
    <row r="8249" spans="1:2">
      <c r="A8249" s="538" t="s">
        <v>8560</v>
      </c>
      <c r="B8249" s="550">
        <v>53640</v>
      </c>
    </row>
    <row r="8250" spans="1:2">
      <c r="A8250" s="538" t="s">
        <v>8561</v>
      </c>
      <c r="B8250" s="550">
        <v>53641</v>
      </c>
    </row>
    <row r="8251" spans="1:2">
      <c r="A8251" s="538" t="s">
        <v>8562</v>
      </c>
      <c r="B8251" s="550">
        <v>53642</v>
      </c>
    </row>
    <row r="8252" spans="1:2">
      <c r="A8252" s="538" t="s">
        <v>8563</v>
      </c>
      <c r="B8252" s="550">
        <v>53643</v>
      </c>
    </row>
    <row r="8253" spans="1:2">
      <c r="A8253" s="538" t="s">
        <v>8564</v>
      </c>
      <c r="B8253" s="550">
        <v>53644</v>
      </c>
    </row>
    <row r="8254" spans="1:2">
      <c r="A8254" s="538" t="s">
        <v>8565</v>
      </c>
      <c r="B8254" s="550">
        <v>53645</v>
      </c>
    </row>
    <row r="8255" spans="1:2">
      <c r="A8255" s="538" t="s">
        <v>8566</v>
      </c>
      <c r="B8255" s="550">
        <v>53646</v>
      </c>
    </row>
    <row r="8256" spans="1:2">
      <c r="A8256" s="538" t="s">
        <v>8567</v>
      </c>
      <c r="B8256" s="550">
        <v>53647</v>
      </c>
    </row>
    <row r="8257" spans="1:2">
      <c r="A8257" s="538" t="s">
        <v>8568</v>
      </c>
      <c r="B8257" s="550">
        <v>53648</v>
      </c>
    </row>
    <row r="8258" spans="1:2">
      <c r="A8258" s="538" t="s">
        <v>8569</v>
      </c>
      <c r="B8258" s="550">
        <v>53649</v>
      </c>
    </row>
    <row r="8259" spans="1:2">
      <c r="A8259" s="538" t="s">
        <v>8570</v>
      </c>
      <c r="B8259" s="550">
        <v>53650</v>
      </c>
    </row>
    <row r="8260" spans="1:2">
      <c r="A8260" s="538" t="s">
        <v>8571</v>
      </c>
      <c r="B8260" s="550">
        <v>53651</v>
      </c>
    </row>
    <row r="8261" spans="1:2">
      <c r="A8261" s="538" t="s">
        <v>8572</v>
      </c>
      <c r="B8261" s="550">
        <v>53652</v>
      </c>
    </row>
    <row r="8262" spans="1:2">
      <c r="A8262" s="538" t="s">
        <v>8573</v>
      </c>
      <c r="B8262" s="550">
        <v>53653</v>
      </c>
    </row>
    <row r="8263" spans="1:2">
      <c r="A8263" s="538" t="s">
        <v>8574</v>
      </c>
      <c r="B8263" s="550">
        <v>53654</v>
      </c>
    </row>
    <row r="8264" spans="1:2">
      <c r="A8264" s="538" t="s">
        <v>8575</v>
      </c>
      <c r="B8264" s="550">
        <v>53655</v>
      </c>
    </row>
    <row r="8265" spans="1:2">
      <c r="A8265" s="538" t="s">
        <v>8576</v>
      </c>
      <c r="B8265" s="550">
        <v>53656</v>
      </c>
    </row>
    <row r="8266" spans="1:2">
      <c r="A8266" s="538" t="s">
        <v>8577</v>
      </c>
      <c r="B8266" s="550">
        <v>53657</v>
      </c>
    </row>
    <row r="8267" spans="1:2">
      <c r="A8267" s="538" t="s">
        <v>8578</v>
      </c>
      <c r="B8267" s="550">
        <v>53658</v>
      </c>
    </row>
    <row r="8268" spans="1:2">
      <c r="A8268" s="538" t="s">
        <v>8579</v>
      </c>
      <c r="B8268" s="550">
        <v>53659</v>
      </c>
    </row>
    <row r="8269" spans="1:2">
      <c r="A8269" s="538" t="s">
        <v>8580</v>
      </c>
      <c r="B8269" s="550">
        <v>53660</v>
      </c>
    </row>
    <row r="8270" spans="1:2">
      <c r="A8270" s="538" t="s">
        <v>8581</v>
      </c>
      <c r="B8270" s="550">
        <v>53661</v>
      </c>
    </row>
    <row r="8271" spans="1:2">
      <c r="A8271" s="538" t="s">
        <v>8582</v>
      </c>
      <c r="B8271" s="550">
        <v>53662</v>
      </c>
    </row>
    <row r="8272" spans="1:2">
      <c r="A8272" s="538" t="s">
        <v>8583</v>
      </c>
      <c r="B8272" s="550">
        <v>53663</v>
      </c>
    </row>
    <row r="8273" spans="1:2">
      <c r="A8273" s="538" t="s">
        <v>8584</v>
      </c>
      <c r="B8273" s="550">
        <v>53664</v>
      </c>
    </row>
    <row r="8274" spans="1:2">
      <c r="A8274" s="538" t="s">
        <v>8585</v>
      </c>
      <c r="B8274" s="550">
        <v>53665</v>
      </c>
    </row>
    <row r="8275" spans="1:2">
      <c r="A8275" s="538" t="s">
        <v>8586</v>
      </c>
      <c r="B8275" s="550">
        <v>53666</v>
      </c>
    </row>
    <row r="8276" spans="1:2">
      <c r="A8276" s="538" t="s">
        <v>8587</v>
      </c>
      <c r="B8276" s="550">
        <v>53667</v>
      </c>
    </row>
    <row r="8277" spans="1:2">
      <c r="A8277" s="538" t="s">
        <v>8588</v>
      </c>
      <c r="B8277" s="550">
        <v>53668</v>
      </c>
    </row>
    <row r="8278" spans="1:2">
      <c r="A8278" s="538" t="s">
        <v>8589</v>
      </c>
      <c r="B8278" s="550">
        <v>53669</v>
      </c>
    </row>
    <row r="8279" spans="1:2">
      <c r="A8279" s="538" t="s">
        <v>8590</v>
      </c>
      <c r="B8279" s="550">
        <v>53670</v>
      </c>
    </row>
    <row r="8280" spans="1:2">
      <c r="A8280" s="538" t="s">
        <v>8591</v>
      </c>
      <c r="B8280" s="550">
        <v>53671</v>
      </c>
    </row>
    <row r="8281" spans="1:2">
      <c r="A8281" s="538" t="s">
        <v>8592</v>
      </c>
      <c r="B8281" s="550">
        <v>53672</v>
      </c>
    </row>
    <row r="8282" spans="1:2">
      <c r="A8282" s="538" t="s">
        <v>8593</v>
      </c>
      <c r="B8282" s="550">
        <v>53673</v>
      </c>
    </row>
    <row r="8283" spans="1:2">
      <c r="A8283" s="538" t="s">
        <v>8594</v>
      </c>
      <c r="B8283" s="550">
        <v>53674</v>
      </c>
    </row>
    <row r="8284" spans="1:2">
      <c r="A8284" s="538" t="s">
        <v>8595</v>
      </c>
      <c r="B8284" s="550">
        <v>53675</v>
      </c>
    </row>
    <row r="8285" spans="1:2">
      <c r="A8285" s="538" t="s">
        <v>8596</v>
      </c>
      <c r="B8285" s="550">
        <v>53676</v>
      </c>
    </row>
    <row r="8286" spans="1:2">
      <c r="A8286" s="538" t="s">
        <v>8597</v>
      </c>
      <c r="B8286" s="550">
        <v>53677</v>
      </c>
    </row>
    <row r="8287" spans="1:2">
      <c r="A8287" s="538" t="s">
        <v>8598</v>
      </c>
      <c r="B8287" s="550">
        <v>53678</v>
      </c>
    </row>
    <row r="8288" spans="1:2">
      <c r="A8288" s="538" t="s">
        <v>8599</v>
      </c>
      <c r="B8288" s="550">
        <v>53679</v>
      </c>
    </row>
    <row r="8289" spans="1:2">
      <c r="A8289" s="538" t="s">
        <v>8600</v>
      </c>
      <c r="B8289" s="550">
        <v>53680</v>
      </c>
    </row>
    <row r="8290" spans="1:2">
      <c r="A8290" s="538" t="s">
        <v>8601</v>
      </c>
      <c r="B8290" s="550">
        <v>53681</v>
      </c>
    </row>
    <row r="8291" spans="1:2">
      <c r="A8291" s="538" t="s">
        <v>8602</v>
      </c>
      <c r="B8291" s="550">
        <v>53682</v>
      </c>
    </row>
    <row r="8292" spans="1:2">
      <c r="A8292" s="538" t="s">
        <v>8603</v>
      </c>
      <c r="B8292" s="550">
        <v>53683</v>
      </c>
    </row>
    <row r="8293" spans="1:2">
      <c r="A8293" s="538" t="s">
        <v>8604</v>
      </c>
      <c r="B8293" s="550">
        <v>53684</v>
      </c>
    </row>
    <row r="8294" spans="1:2">
      <c r="A8294" s="538" t="s">
        <v>8605</v>
      </c>
      <c r="B8294" s="550">
        <v>53685</v>
      </c>
    </row>
    <row r="8295" spans="1:2">
      <c r="A8295" s="538" t="s">
        <v>8606</v>
      </c>
      <c r="B8295" s="550">
        <v>53686</v>
      </c>
    </row>
    <row r="8296" spans="1:2">
      <c r="A8296" s="538" t="s">
        <v>8607</v>
      </c>
      <c r="B8296" s="550">
        <v>53687</v>
      </c>
    </row>
    <row r="8297" spans="1:2">
      <c r="A8297" s="538" t="s">
        <v>8608</v>
      </c>
      <c r="B8297" s="550">
        <v>53688</v>
      </c>
    </row>
    <row r="8298" spans="1:2">
      <c r="A8298" s="538" t="s">
        <v>8609</v>
      </c>
      <c r="B8298" s="550">
        <v>53689</v>
      </c>
    </row>
    <row r="8299" spans="1:2">
      <c r="A8299" s="538" t="s">
        <v>8610</v>
      </c>
      <c r="B8299" s="550">
        <v>53690</v>
      </c>
    </row>
    <row r="8300" spans="1:2">
      <c r="A8300" s="538" t="s">
        <v>8611</v>
      </c>
      <c r="B8300" s="550">
        <v>53691</v>
      </c>
    </row>
    <row r="8301" spans="1:2">
      <c r="A8301" s="538" t="s">
        <v>8612</v>
      </c>
      <c r="B8301" s="550">
        <v>53692</v>
      </c>
    </row>
    <row r="8302" spans="1:2">
      <c r="A8302" s="538" t="s">
        <v>8613</v>
      </c>
      <c r="B8302" s="550">
        <v>53693</v>
      </c>
    </row>
    <row r="8303" spans="1:2">
      <c r="A8303" s="538" t="s">
        <v>8614</v>
      </c>
      <c r="B8303" s="550">
        <v>53694</v>
      </c>
    </row>
    <row r="8304" spans="1:2">
      <c r="A8304" s="538" t="s">
        <v>8615</v>
      </c>
      <c r="B8304" s="550">
        <v>53695</v>
      </c>
    </row>
    <row r="8305" spans="1:2">
      <c r="A8305" s="538" t="s">
        <v>8616</v>
      </c>
      <c r="B8305" s="550">
        <v>53696</v>
      </c>
    </row>
    <row r="8306" spans="1:2">
      <c r="A8306" s="538" t="s">
        <v>8617</v>
      </c>
      <c r="B8306" s="550">
        <v>53697</v>
      </c>
    </row>
    <row r="8307" spans="1:2">
      <c r="A8307" s="538" t="s">
        <v>8618</v>
      </c>
      <c r="B8307" s="550">
        <v>53698</v>
      </c>
    </row>
    <row r="8308" spans="1:2">
      <c r="A8308" s="538" t="s">
        <v>8619</v>
      </c>
      <c r="B8308" s="550">
        <v>53699</v>
      </c>
    </row>
    <row r="8309" spans="1:2">
      <c r="A8309" s="538" t="s">
        <v>8620</v>
      </c>
      <c r="B8309" s="550">
        <v>53700</v>
      </c>
    </row>
    <row r="8310" spans="1:2">
      <c r="A8310" s="538" t="s">
        <v>8621</v>
      </c>
      <c r="B8310" s="550">
        <v>53701</v>
      </c>
    </row>
    <row r="8311" spans="1:2">
      <c r="A8311" s="538" t="s">
        <v>8622</v>
      </c>
      <c r="B8311" s="550">
        <v>53702</v>
      </c>
    </row>
    <row r="8312" spans="1:2">
      <c r="A8312" s="538" t="s">
        <v>8623</v>
      </c>
      <c r="B8312" s="550">
        <v>53703</v>
      </c>
    </row>
    <row r="8313" spans="1:2">
      <c r="A8313" s="538" t="s">
        <v>8624</v>
      </c>
      <c r="B8313" s="550">
        <v>53704</v>
      </c>
    </row>
    <row r="8314" spans="1:2">
      <c r="A8314" s="538" t="s">
        <v>8625</v>
      </c>
      <c r="B8314" s="550">
        <v>53705</v>
      </c>
    </row>
    <row r="8315" spans="1:2">
      <c r="A8315" s="538" t="s">
        <v>8626</v>
      </c>
      <c r="B8315" s="550">
        <v>53706</v>
      </c>
    </row>
    <row r="8316" spans="1:2">
      <c r="A8316" s="538" t="s">
        <v>8627</v>
      </c>
      <c r="B8316" s="550">
        <v>53707</v>
      </c>
    </row>
    <row r="8317" spans="1:2">
      <c r="A8317" s="538" t="s">
        <v>8628</v>
      </c>
      <c r="B8317" s="550">
        <v>53708</v>
      </c>
    </row>
    <row r="8318" spans="1:2">
      <c r="A8318" s="538" t="s">
        <v>8629</v>
      </c>
      <c r="B8318" s="550">
        <v>53709</v>
      </c>
    </row>
    <row r="8319" spans="1:2">
      <c r="A8319" s="538" t="s">
        <v>8630</v>
      </c>
      <c r="B8319" s="550">
        <v>53710</v>
      </c>
    </row>
    <row r="8320" spans="1:2">
      <c r="A8320" s="538" t="s">
        <v>8631</v>
      </c>
      <c r="B8320" s="550">
        <v>53711</v>
      </c>
    </row>
    <row r="8321" spans="1:2">
      <c r="A8321" s="538" t="s">
        <v>8632</v>
      </c>
      <c r="B8321" s="550">
        <v>53712</v>
      </c>
    </row>
    <row r="8322" spans="1:2">
      <c r="A8322" s="538" t="s">
        <v>8633</v>
      </c>
      <c r="B8322" s="550">
        <v>53713</v>
      </c>
    </row>
    <row r="8323" spans="1:2">
      <c r="A8323" s="538" t="s">
        <v>8634</v>
      </c>
      <c r="B8323" s="550">
        <v>53714</v>
      </c>
    </row>
    <row r="8324" spans="1:2">
      <c r="A8324" s="538" t="s">
        <v>8635</v>
      </c>
      <c r="B8324" s="550">
        <v>53715</v>
      </c>
    </row>
    <row r="8325" spans="1:2">
      <c r="A8325" s="538" t="s">
        <v>8636</v>
      </c>
      <c r="B8325" s="550">
        <v>53716</v>
      </c>
    </row>
    <row r="8326" spans="1:2">
      <c r="A8326" s="538" t="s">
        <v>8637</v>
      </c>
      <c r="B8326" s="550">
        <v>53717</v>
      </c>
    </row>
    <row r="8327" spans="1:2">
      <c r="A8327" s="538" t="s">
        <v>8638</v>
      </c>
      <c r="B8327" s="550">
        <v>53718</v>
      </c>
    </row>
    <row r="8328" spans="1:2">
      <c r="A8328" s="538" t="s">
        <v>8639</v>
      </c>
      <c r="B8328" s="550">
        <v>53719</v>
      </c>
    </row>
    <row r="8329" spans="1:2">
      <c r="A8329" s="538" t="s">
        <v>8640</v>
      </c>
      <c r="B8329" s="550">
        <v>53720</v>
      </c>
    </row>
    <row r="8330" spans="1:2">
      <c r="A8330" s="538" t="s">
        <v>8641</v>
      </c>
      <c r="B8330" s="550">
        <v>53721</v>
      </c>
    </row>
    <row r="8331" spans="1:2">
      <c r="A8331" s="538" t="s">
        <v>8642</v>
      </c>
      <c r="B8331" s="550">
        <v>53722</v>
      </c>
    </row>
    <row r="8332" spans="1:2">
      <c r="A8332" s="538" t="s">
        <v>8643</v>
      </c>
      <c r="B8332" s="550">
        <v>53723</v>
      </c>
    </row>
    <row r="8333" spans="1:2">
      <c r="A8333" s="538" t="s">
        <v>8644</v>
      </c>
      <c r="B8333" s="550">
        <v>53724</v>
      </c>
    </row>
    <row r="8334" spans="1:2">
      <c r="A8334" s="538" t="s">
        <v>8645</v>
      </c>
      <c r="B8334" s="550">
        <v>53725</v>
      </c>
    </row>
    <row r="8335" spans="1:2">
      <c r="A8335" s="538" t="s">
        <v>8646</v>
      </c>
      <c r="B8335" s="550">
        <v>53726</v>
      </c>
    </row>
    <row r="8336" spans="1:2">
      <c r="A8336" s="538" t="s">
        <v>8647</v>
      </c>
      <c r="B8336" s="550">
        <v>53727</v>
      </c>
    </row>
    <row r="8337" spans="1:2">
      <c r="A8337" s="538" t="s">
        <v>8648</v>
      </c>
      <c r="B8337" s="550">
        <v>53728</v>
      </c>
    </row>
    <row r="8338" spans="1:2">
      <c r="A8338" s="538" t="s">
        <v>8649</v>
      </c>
      <c r="B8338" s="550">
        <v>53729</v>
      </c>
    </row>
    <row r="8339" spans="1:2">
      <c r="A8339" s="538" t="s">
        <v>8650</v>
      </c>
      <c r="B8339" s="550">
        <v>53730</v>
      </c>
    </row>
    <row r="8340" spans="1:2">
      <c r="A8340" s="538" t="s">
        <v>8651</v>
      </c>
      <c r="B8340" s="550">
        <v>53731</v>
      </c>
    </row>
    <row r="8341" spans="1:2">
      <c r="A8341" s="538" t="s">
        <v>8652</v>
      </c>
      <c r="B8341" s="550">
        <v>53732</v>
      </c>
    </row>
    <row r="8342" spans="1:2">
      <c r="A8342" s="538" t="s">
        <v>8653</v>
      </c>
      <c r="B8342" s="550">
        <v>53733</v>
      </c>
    </row>
    <row r="8343" spans="1:2">
      <c r="A8343" s="538" t="s">
        <v>8654</v>
      </c>
      <c r="B8343" s="550">
        <v>53734</v>
      </c>
    </row>
    <row r="8344" spans="1:2">
      <c r="A8344" s="538" t="s">
        <v>8655</v>
      </c>
      <c r="B8344" s="550">
        <v>53735</v>
      </c>
    </row>
    <row r="8345" spans="1:2">
      <c r="A8345" s="538" t="s">
        <v>8656</v>
      </c>
      <c r="B8345" s="550">
        <v>53736</v>
      </c>
    </row>
    <row r="8346" spans="1:2">
      <c r="A8346" s="538" t="s">
        <v>8657</v>
      </c>
      <c r="B8346" s="550">
        <v>53737</v>
      </c>
    </row>
    <row r="8347" spans="1:2">
      <c r="A8347" s="538" t="s">
        <v>8658</v>
      </c>
      <c r="B8347" s="550">
        <v>53738</v>
      </c>
    </row>
    <row r="8348" spans="1:2">
      <c r="A8348" s="538" t="s">
        <v>8659</v>
      </c>
      <c r="B8348" s="550">
        <v>53739</v>
      </c>
    </row>
    <row r="8349" spans="1:2">
      <c r="A8349" s="538" t="s">
        <v>8660</v>
      </c>
      <c r="B8349" s="550">
        <v>53740</v>
      </c>
    </row>
    <row r="8350" spans="1:2">
      <c r="A8350" s="538" t="s">
        <v>8661</v>
      </c>
      <c r="B8350" s="550">
        <v>53741</v>
      </c>
    </row>
    <row r="8351" spans="1:2">
      <c r="A8351" s="538" t="s">
        <v>8662</v>
      </c>
      <c r="B8351" s="550">
        <v>53742</v>
      </c>
    </row>
    <row r="8352" spans="1:2">
      <c r="A8352" s="538" t="s">
        <v>8663</v>
      </c>
      <c r="B8352" s="550">
        <v>53743</v>
      </c>
    </row>
    <row r="8353" spans="1:2">
      <c r="A8353" s="538" t="s">
        <v>8664</v>
      </c>
      <c r="B8353" s="550">
        <v>53744</v>
      </c>
    </row>
    <row r="8354" spans="1:2">
      <c r="A8354" s="538" t="s">
        <v>8665</v>
      </c>
      <c r="B8354" s="550">
        <v>53745</v>
      </c>
    </row>
    <row r="8355" spans="1:2">
      <c r="A8355" s="538" t="s">
        <v>8666</v>
      </c>
      <c r="B8355" s="550">
        <v>53746</v>
      </c>
    </row>
    <row r="8356" spans="1:2">
      <c r="A8356" s="538" t="s">
        <v>8667</v>
      </c>
      <c r="B8356" s="550">
        <v>53747</v>
      </c>
    </row>
    <row r="8357" spans="1:2">
      <c r="A8357" s="538" t="s">
        <v>8668</v>
      </c>
      <c r="B8357" s="550">
        <v>53748</v>
      </c>
    </row>
    <row r="8358" spans="1:2">
      <c r="A8358" s="538" t="s">
        <v>8669</v>
      </c>
      <c r="B8358" s="550">
        <v>53749</v>
      </c>
    </row>
    <row r="8359" spans="1:2">
      <c r="A8359" s="538" t="s">
        <v>8670</v>
      </c>
      <c r="B8359" s="550">
        <v>53750</v>
      </c>
    </row>
    <row r="8360" spans="1:2">
      <c r="A8360" s="538" t="s">
        <v>8671</v>
      </c>
      <c r="B8360" s="550">
        <v>53751</v>
      </c>
    </row>
    <row r="8361" spans="1:2">
      <c r="A8361" s="538" t="s">
        <v>8672</v>
      </c>
      <c r="B8361" s="550">
        <v>53752</v>
      </c>
    </row>
    <row r="8362" spans="1:2">
      <c r="A8362" s="538" t="s">
        <v>8673</v>
      </c>
      <c r="B8362" s="550">
        <v>53753</v>
      </c>
    </row>
    <row r="8363" spans="1:2">
      <c r="A8363" s="538" t="s">
        <v>8674</v>
      </c>
      <c r="B8363" s="550">
        <v>53754</v>
      </c>
    </row>
    <row r="8364" spans="1:2">
      <c r="A8364" s="538" t="s">
        <v>8675</v>
      </c>
      <c r="B8364" s="550">
        <v>53755</v>
      </c>
    </row>
    <row r="8365" spans="1:2">
      <c r="A8365" s="538" t="s">
        <v>8676</v>
      </c>
      <c r="B8365" s="550">
        <v>53756</v>
      </c>
    </row>
    <row r="8366" spans="1:2">
      <c r="A8366" s="538" t="s">
        <v>8677</v>
      </c>
      <c r="B8366" s="550">
        <v>53757</v>
      </c>
    </row>
    <row r="8367" spans="1:2">
      <c r="A8367" s="538" t="s">
        <v>8678</v>
      </c>
      <c r="B8367" s="550">
        <v>53758</v>
      </c>
    </row>
    <row r="8368" spans="1:2">
      <c r="A8368" s="538" t="s">
        <v>8679</v>
      </c>
      <c r="B8368" s="550">
        <v>53759</v>
      </c>
    </row>
    <row r="8369" spans="1:2">
      <c r="A8369" s="538" t="s">
        <v>8680</v>
      </c>
      <c r="B8369" s="550">
        <v>53760</v>
      </c>
    </row>
    <row r="8370" spans="1:2">
      <c r="A8370" s="538" t="s">
        <v>8681</v>
      </c>
      <c r="B8370" s="550">
        <v>53761</v>
      </c>
    </row>
    <row r="8371" spans="1:2">
      <c r="A8371" s="538" t="s">
        <v>8682</v>
      </c>
      <c r="B8371" s="550">
        <v>53762</v>
      </c>
    </row>
    <row r="8372" spans="1:2">
      <c r="A8372" s="538" t="s">
        <v>8683</v>
      </c>
      <c r="B8372" s="550">
        <v>53763</v>
      </c>
    </row>
    <row r="8373" spans="1:2">
      <c r="A8373" s="538" t="s">
        <v>8684</v>
      </c>
      <c r="B8373" s="550">
        <v>53764</v>
      </c>
    </row>
    <row r="8374" spans="1:2">
      <c r="A8374" s="538" t="s">
        <v>8685</v>
      </c>
      <c r="B8374" s="550">
        <v>53765</v>
      </c>
    </row>
    <row r="8375" spans="1:2">
      <c r="A8375" s="538" t="s">
        <v>8686</v>
      </c>
      <c r="B8375" s="550">
        <v>53766</v>
      </c>
    </row>
    <row r="8376" spans="1:2">
      <c r="A8376" s="538" t="s">
        <v>8687</v>
      </c>
      <c r="B8376" s="550">
        <v>53767</v>
      </c>
    </row>
    <row r="8377" spans="1:2">
      <c r="A8377" s="538" t="s">
        <v>8688</v>
      </c>
      <c r="B8377" s="550">
        <v>53768</v>
      </c>
    </row>
    <row r="8378" spans="1:2">
      <c r="A8378" s="538" t="s">
        <v>8689</v>
      </c>
      <c r="B8378" s="550">
        <v>53769</v>
      </c>
    </row>
    <row r="8379" spans="1:2">
      <c r="A8379" s="538" t="s">
        <v>8690</v>
      </c>
      <c r="B8379" s="550">
        <v>53770</v>
      </c>
    </row>
    <row r="8380" spans="1:2">
      <c r="A8380" s="538" t="s">
        <v>8691</v>
      </c>
      <c r="B8380" s="550">
        <v>53771</v>
      </c>
    </row>
    <row r="8381" spans="1:2">
      <c r="A8381" s="538" t="s">
        <v>8692</v>
      </c>
      <c r="B8381" s="550">
        <v>53772</v>
      </c>
    </row>
    <row r="8382" spans="1:2">
      <c r="A8382" s="538" t="s">
        <v>8693</v>
      </c>
      <c r="B8382" s="550">
        <v>53773</v>
      </c>
    </row>
    <row r="8383" spans="1:2">
      <c r="A8383" s="538" t="s">
        <v>8694</v>
      </c>
      <c r="B8383" s="550">
        <v>53774</v>
      </c>
    </row>
    <row r="8384" spans="1:2">
      <c r="A8384" s="538" t="s">
        <v>8695</v>
      </c>
      <c r="B8384" s="550">
        <v>53775</v>
      </c>
    </row>
    <row r="8385" spans="1:2">
      <c r="A8385" s="538" t="s">
        <v>8696</v>
      </c>
      <c r="B8385" s="550">
        <v>53776</v>
      </c>
    </row>
    <row r="8386" spans="1:2">
      <c r="A8386" s="538" t="s">
        <v>8697</v>
      </c>
      <c r="B8386" s="550">
        <v>53777</v>
      </c>
    </row>
    <row r="8387" spans="1:2">
      <c r="A8387" s="538" t="s">
        <v>8698</v>
      </c>
      <c r="B8387" s="550">
        <v>53778</v>
      </c>
    </row>
    <row r="8388" spans="1:2">
      <c r="A8388" s="538" t="s">
        <v>8699</v>
      </c>
      <c r="B8388" s="550">
        <v>53779</v>
      </c>
    </row>
    <row r="8389" spans="1:2">
      <c r="A8389" s="538" t="s">
        <v>8700</v>
      </c>
      <c r="B8389" s="550">
        <v>53780</v>
      </c>
    </row>
    <row r="8390" spans="1:2">
      <c r="A8390" s="538" t="s">
        <v>8701</v>
      </c>
      <c r="B8390" s="550">
        <v>53781</v>
      </c>
    </row>
    <row r="8391" spans="1:2">
      <c r="A8391" s="538" t="s">
        <v>8702</v>
      </c>
      <c r="B8391" s="550">
        <v>53782</v>
      </c>
    </row>
    <row r="8392" spans="1:2">
      <c r="A8392" s="538" t="s">
        <v>8703</v>
      </c>
      <c r="B8392" s="550">
        <v>53783</v>
      </c>
    </row>
    <row r="8393" spans="1:2">
      <c r="A8393" s="538" t="s">
        <v>8704</v>
      </c>
      <c r="B8393" s="550">
        <v>53784</v>
      </c>
    </row>
    <row r="8394" spans="1:2">
      <c r="A8394" s="538" t="s">
        <v>8705</v>
      </c>
      <c r="B8394" s="550">
        <v>53785</v>
      </c>
    </row>
    <row r="8395" spans="1:2">
      <c r="A8395" s="538" t="s">
        <v>8706</v>
      </c>
      <c r="B8395" s="550">
        <v>53786</v>
      </c>
    </row>
    <row r="8396" spans="1:2">
      <c r="A8396" s="538" t="s">
        <v>8707</v>
      </c>
      <c r="B8396" s="550">
        <v>53787</v>
      </c>
    </row>
    <row r="8397" spans="1:2">
      <c r="A8397" s="538" t="s">
        <v>8708</v>
      </c>
      <c r="B8397" s="550">
        <v>53788</v>
      </c>
    </row>
    <row r="8398" spans="1:2">
      <c r="A8398" s="538" t="s">
        <v>8709</v>
      </c>
      <c r="B8398" s="550">
        <v>53789</v>
      </c>
    </row>
    <row r="8399" spans="1:2">
      <c r="A8399" s="538" t="s">
        <v>8710</v>
      </c>
      <c r="B8399" s="550">
        <v>53790</v>
      </c>
    </row>
    <row r="8400" spans="1:2">
      <c r="A8400" s="538" t="s">
        <v>8711</v>
      </c>
      <c r="B8400" s="550">
        <v>53791</v>
      </c>
    </row>
    <row r="8401" spans="1:2">
      <c r="A8401" s="538" t="s">
        <v>8712</v>
      </c>
      <c r="B8401" s="550">
        <v>53792</v>
      </c>
    </row>
    <row r="8402" spans="1:2">
      <c r="A8402" s="538" t="s">
        <v>8713</v>
      </c>
      <c r="B8402" s="550">
        <v>53793</v>
      </c>
    </row>
    <row r="8403" spans="1:2">
      <c r="A8403" s="538" t="s">
        <v>8714</v>
      </c>
      <c r="B8403" s="550">
        <v>53794</v>
      </c>
    </row>
    <row r="8404" spans="1:2">
      <c r="A8404" s="538" t="s">
        <v>8715</v>
      </c>
      <c r="B8404" s="550">
        <v>53795</v>
      </c>
    </row>
    <row r="8405" spans="1:2">
      <c r="A8405" s="538" t="s">
        <v>8716</v>
      </c>
      <c r="B8405" s="550">
        <v>53796</v>
      </c>
    </row>
    <row r="8406" spans="1:2">
      <c r="A8406" s="538" t="s">
        <v>8717</v>
      </c>
      <c r="B8406" s="550">
        <v>53797</v>
      </c>
    </row>
    <row r="8407" spans="1:2">
      <c r="A8407" s="538" t="s">
        <v>8718</v>
      </c>
      <c r="B8407" s="550">
        <v>53798</v>
      </c>
    </row>
    <row r="8408" spans="1:2">
      <c r="A8408" s="538" t="s">
        <v>8719</v>
      </c>
      <c r="B8408" s="550">
        <v>53799</v>
      </c>
    </row>
    <row r="8409" spans="1:2">
      <c r="A8409" s="538" t="s">
        <v>8720</v>
      </c>
      <c r="B8409" s="550">
        <v>53800</v>
      </c>
    </row>
    <row r="8410" spans="1:2">
      <c r="A8410" s="538" t="s">
        <v>8721</v>
      </c>
      <c r="B8410" s="550">
        <v>53801</v>
      </c>
    </row>
    <row r="8411" spans="1:2">
      <c r="A8411" s="538" t="s">
        <v>8722</v>
      </c>
      <c r="B8411" s="550">
        <v>53802</v>
      </c>
    </row>
    <row r="8412" spans="1:2">
      <c r="A8412" s="538" t="s">
        <v>8723</v>
      </c>
      <c r="B8412" s="550">
        <v>53803</v>
      </c>
    </row>
    <row r="8413" spans="1:2">
      <c r="A8413" s="538" t="s">
        <v>8724</v>
      </c>
      <c r="B8413" s="550">
        <v>53804</v>
      </c>
    </row>
    <row r="8414" spans="1:2">
      <c r="A8414" s="538" t="s">
        <v>8725</v>
      </c>
      <c r="B8414" s="550">
        <v>53805</v>
      </c>
    </row>
    <row r="8415" spans="1:2">
      <c r="A8415" s="538" t="s">
        <v>8726</v>
      </c>
      <c r="B8415" s="550">
        <v>53806</v>
      </c>
    </row>
    <row r="8416" spans="1:2">
      <c r="A8416" s="538" t="s">
        <v>8727</v>
      </c>
      <c r="B8416" s="550">
        <v>53807</v>
      </c>
    </row>
    <row r="8417" spans="1:2">
      <c r="A8417" s="538" t="s">
        <v>8728</v>
      </c>
      <c r="B8417" s="550">
        <v>53808</v>
      </c>
    </row>
    <row r="8418" spans="1:2">
      <c r="A8418" s="538" t="s">
        <v>8729</v>
      </c>
      <c r="B8418" s="550">
        <v>53809</v>
      </c>
    </row>
    <row r="8419" spans="1:2">
      <c r="A8419" s="538" t="s">
        <v>8730</v>
      </c>
      <c r="B8419" s="550">
        <v>53810</v>
      </c>
    </row>
    <row r="8420" spans="1:2">
      <c r="A8420" s="538" t="s">
        <v>8731</v>
      </c>
      <c r="B8420" s="550">
        <v>53811</v>
      </c>
    </row>
    <row r="8421" spans="1:2">
      <c r="A8421" s="538" t="s">
        <v>8732</v>
      </c>
      <c r="B8421" s="550">
        <v>53812</v>
      </c>
    </row>
    <row r="8422" spans="1:2">
      <c r="A8422" s="538" t="s">
        <v>8733</v>
      </c>
      <c r="B8422" s="550">
        <v>53813</v>
      </c>
    </row>
    <row r="8423" spans="1:2">
      <c r="A8423" s="538" t="s">
        <v>8734</v>
      </c>
      <c r="B8423" s="550">
        <v>53814</v>
      </c>
    </row>
    <row r="8424" spans="1:2">
      <c r="A8424" s="538" t="s">
        <v>8735</v>
      </c>
      <c r="B8424" s="550">
        <v>53815</v>
      </c>
    </row>
    <row r="8425" spans="1:2">
      <c r="A8425" s="538" t="s">
        <v>8736</v>
      </c>
      <c r="B8425" s="550">
        <v>53816</v>
      </c>
    </row>
    <row r="8426" spans="1:2">
      <c r="A8426" s="538" t="s">
        <v>8737</v>
      </c>
      <c r="B8426" s="550">
        <v>53817</v>
      </c>
    </row>
    <row r="8427" spans="1:2">
      <c r="A8427" s="538" t="s">
        <v>8738</v>
      </c>
      <c r="B8427" s="550">
        <v>53818</v>
      </c>
    </row>
    <row r="8428" spans="1:2">
      <c r="A8428" s="538" t="s">
        <v>8739</v>
      </c>
      <c r="B8428" s="550">
        <v>53819</v>
      </c>
    </row>
    <row r="8429" spans="1:2">
      <c r="A8429" s="538" t="s">
        <v>8740</v>
      </c>
      <c r="B8429" s="550">
        <v>53820</v>
      </c>
    </row>
    <row r="8430" spans="1:2">
      <c r="A8430" s="538" t="s">
        <v>8741</v>
      </c>
      <c r="B8430" s="550">
        <v>53821</v>
      </c>
    </row>
    <row r="8431" spans="1:2">
      <c r="A8431" s="538" t="s">
        <v>8742</v>
      </c>
      <c r="B8431" s="550">
        <v>53822</v>
      </c>
    </row>
    <row r="8432" spans="1:2">
      <c r="A8432" s="538" t="s">
        <v>8743</v>
      </c>
      <c r="B8432" s="550">
        <v>53823</v>
      </c>
    </row>
    <row r="8433" spans="1:2">
      <c r="A8433" s="538" t="s">
        <v>8744</v>
      </c>
      <c r="B8433" s="550">
        <v>53824</v>
      </c>
    </row>
    <row r="8434" spans="1:2">
      <c r="A8434" s="538" t="s">
        <v>8745</v>
      </c>
      <c r="B8434" s="550">
        <v>53825</v>
      </c>
    </row>
    <row r="8435" spans="1:2">
      <c r="A8435" s="538" t="s">
        <v>8746</v>
      </c>
      <c r="B8435" s="550">
        <v>53826</v>
      </c>
    </row>
    <row r="8436" spans="1:2">
      <c r="A8436" s="538" t="s">
        <v>8747</v>
      </c>
      <c r="B8436" s="550">
        <v>53827</v>
      </c>
    </row>
    <row r="8437" spans="1:2">
      <c r="A8437" s="538" t="s">
        <v>8748</v>
      </c>
      <c r="B8437" s="550">
        <v>53828</v>
      </c>
    </row>
    <row r="8438" spans="1:2">
      <c r="A8438" s="538" t="s">
        <v>8749</v>
      </c>
      <c r="B8438" s="550">
        <v>53829</v>
      </c>
    </row>
    <row r="8439" spans="1:2">
      <c r="A8439" s="538" t="s">
        <v>8750</v>
      </c>
      <c r="B8439" s="550">
        <v>53830</v>
      </c>
    </row>
    <row r="8440" spans="1:2">
      <c r="A8440" s="538" t="s">
        <v>8751</v>
      </c>
      <c r="B8440" s="550">
        <v>53831</v>
      </c>
    </row>
    <row r="8441" spans="1:2">
      <c r="A8441" s="538" t="s">
        <v>8752</v>
      </c>
      <c r="B8441" s="550">
        <v>53832</v>
      </c>
    </row>
    <row r="8442" spans="1:2">
      <c r="A8442" s="538" t="s">
        <v>8753</v>
      </c>
      <c r="B8442" s="550">
        <v>53833</v>
      </c>
    </row>
    <row r="8443" spans="1:2">
      <c r="A8443" s="538" t="s">
        <v>8754</v>
      </c>
      <c r="B8443" s="550">
        <v>53834</v>
      </c>
    </row>
    <row r="8444" spans="1:2">
      <c r="A8444" s="538" t="s">
        <v>8755</v>
      </c>
      <c r="B8444" s="550">
        <v>53835</v>
      </c>
    </row>
    <row r="8445" spans="1:2">
      <c r="A8445" s="538" t="s">
        <v>8756</v>
      </c>
      <c r="B8445" s="550">
        <v>53836</v>
      </c>
    </row>
    <row r="8446" spans="1:2">
      <c r="A8446" s="538" t="s">
        <v>8757</v>
      </c>
      <c r="B8446" s="550">
        <v>53837</v>
      </c>
    </row>
    <row r="8447" spans="1:2">
      <c r="A8447" s="538" t="s">
        <v>8758</v>
      </c>
      <c r="B8447" s="550">
        <v>53838</v>
      </c>
    </row>
    <row r="8448" spans="1:2">
      <c r="A8448" s="538" t="s">
        <v>8759</v>
      </c>
      <c r="B8448" s="550">
        <v>53839</v>
      </c>
    </row>
    <row r="8449" spans="1:2">
      <c r="A8449" s="538" t="s">
        <v>8760</v>
      </c>
      <c r="B8449" s="550">
        <v>53840</v>
      </c>
    </row>
    <row r="8450" spans="1:2">
      <c r="A8450" s="538" t="s">
        <v>8761</v>
      </c>
      <c r="B8450" s="550">
        <v>53841</v>
      </c>
    </row>
    <row r="8451" spans="1:2">
      <c r="A8451" s="538" t="s">
        <v>8762</v>
      </c>
      <c r="B8451" s="550">
        <v>53842</v>
      </c>
    </row>
    <row r="8452" spans="1:2">
      <c r="A8452" s="538" t="s">
        <v>8763</v>
      </c>
      <c r="B8452" s="550">
        <v>53843</v>
      </c>
    </row>
    <row r="8453" spans="1:2">
      <c r="A8453" s="538" t="s">
        <v>8764</v>
      </c>
      <c r="B8453" s="550">
        <v>53844</v>
      </c>
    </row>
    <row r="8454" spans="1:2">
      <c r="A8454" s="538" t="s">
        <v>8765</v>
      </c>
      <c r="B8454" s="550">
        <v>53845</v>
      </c>
    </row>
    <row r="8455" spans="1:2">
      <c r="A8455" s="538" t="s">
        <v>8766</v>
      </c>
      <c r="B8455" s="550">
        <v>53846</v>
      </c>
    </row>
    <row r="8456" spans="1:2">
      <c r="A8456" s="538" t="s">
        <v>8767</v>
      </c>
      <c r="B8456" s="550">
        <v>53847</v>
      </c>
    </row>
    <row r="8457" spans="1:2">
      <c r="A8457" s="538" t="s">
        <v>8768</v>
      </c>
      <c r="B8457" s="550">
        <v>53848</v>
      </c>
    </row>
    <row r="8458" spans="1:2">
      <c r="A8458" s="538" t="s">
        <v>8769</v>
      </c>
      <c r="B8458" s="550">
        <v>53849</v>
      </c>
    </row>
    <row r="8459" spans="1:2">
      <c r="A8459" s="538" t="s">
        <v>8770</v>
      </c>
      <c r="B8459" s="550">
        <v>53850</v>
      </c>
    </row>
    <row r="8460" spans="1:2">
      <c r="A8460" s="538" t="s">
        <v>8771</v>
      </c>
      <c r="B8460" s="550">
        <v>53851</v>
      </c>
    </row>
    <row r="8461" spans="1:2">
      <c r="A8461" s="538" t="s">
        <v>8772</v>
      </c>
      <c r="B8461" s="550">
        <v>53852</v>
      </c>
    </row>
    <row r="8462" spans="1:2">
      <c r="A8462" s="538" t="s">
        <v>8773</v>
      </c>
      <c r="B8462" s="550">
        <v>53853</v>
      </c>
    </row>
    <row r="8463" spans="1:2">
      <c r="A8463" s="538" t="s">
        <v>8774</v>
      </c>
      <c r="B8463" s="550">
        <v>53854</v>
      </c>
    </row>
    <row r="8464" spans="1:2">
      <c r="A8464" s="538" t="s">
        <v>8775</v>
      </c>
      <c r="B8464" s="550">
        <v>53855</v>
      </c>
    </row>
    <row r="8465" spans="1:2">
      <c r="A8465" s="538" t="s">
        <v>8776</v>
      </c>
      <c r="B8465" s="550">
        <v>53856</v>
      </c>
    </row>
    <row r="8466" spans="1:2">
      <c r="A8466" s="538" t="s">
        <v>8777</v>
      </c>
      <c r="B8466" s="550">
        <v>53857</v>
      </c>
    </row>
    <row r="8467" spans="1:2">
      <c r="A8467" s="538" t="s">
        <v>8778</v>
      </c>
      <c r="B8467" s="550">
        <v>53858</v>
      </c>
    </row>
    <row r="8468" spans="1:2">
      <c r="A8468" s="538" t="s">
        <v>8779</v>
      </c>
      <c r="B8468" s="550">
        <v>53859</v>
      </c>
    </row>
    <row r="8469" spans="1:2">
      <c r="A8469" s="538" t="s">
        <v>8780</v>
      </c>
      <c r="B8469" s="550">
        <v>53860</v>
      </c>
    </row>
    <row r="8470" spans="1:2">
      <c r="A8470" s="538" t="s">
        <v>8781</v>
      </c>
      <c r="B8470" s="550">
        <v>53861</v>
      </c>
    </row>
    <row r="8471" spans="1:2">
      <c r="A8471" s="538" t="s">
        <v>8782</v>
      </c>
      <c r="B8471" s="550">
        <v>53862</v>
      </c>
    </row>
    <row r="8472" spans="1:2">
      <c r="A8472" s="538" t="s">
        <v>8783</v>
      </c>
      <c r="B8472" s="550">
        <v>53863</v>
      </c>
    </row>
    <row r="8473" spans="1:2">
      <c r="A8473" s="538" t="s">
        <v>8784</v>
      </c>
      <c r="B8473" s="550">
        <v>53864</v>
      </c>
    </row>
    <row r="8474" spans="1:2">
      <c r="A8474" s="538" t="s">
        <v>8785</v>
      </c>
      <c r="B8474" s="550">
        <v>53865</v>
      </c>
    </row>
    <row r="8475" spans="1:2">
      <c r="A8475" s="538" t="s">
        <v>8786</v>
      </c>
      <c r="B8475" s="550">
        <v>53866</v>
      </c>
    </row>
    <row r="8476" spans="1:2">
      <c r="A8476" s="538" t="s">
        <v>8787</v>
      </c>
      <c r="B8476" s="550">
        <v>53867</v>
      </c>
    </row>
    <row r="8477" spans="1:2">
      <c r="A8477" s="538" t="s">
        <v>8788</v>
      </c>
      <c r="B8477" s="550">
        <v>53868</v>
      </c>
    </row>
    <row r="8478" spans="1:2">
      <c r="A8478" s="538" t="s">
        <v>8789</v>
      </c>
      <c r="B8478" s="550">
        <v>53869</v>
      </c>
    </row>
    <row r="8479" spans="1:2">
      <c r="A8479" s="538" t="s">
        <v>8790</v>
      </c>
      <c r="B8479" s="550">
        <v>53870</v>
      </c>
    </row>
    <row r="8480" spans="1:2">
      <c r="A8480" s="538" t="s">
        <v>8791</v>
      </c>
      <c r="B8480" s="550">
        <v>53871</v>
      </c>
    </row>
    <row r="8481" spans="1:2">
      <c r="A8481" s="538" t="s">
        <v>8792</v>
      </c>
      <c r="B8481" s="550">
        <v>53872</v>
      </c>
    </row>
    <row r="8482" spans="1:2">
      <c r="A8482" s="538" t="s">
        <v>8793</v>
      </c>
      <c r="B8482" s="550">
        <v>53873</v>
      </c>
    </row>
    <row r="8483" spans="1:2">
      <c r="A8483" s="538" t="s">
        <v>8794</v>
      </c>
      <c r="B8483" s="550">
        <v>53874</v>
      </c>
    </row>
    <row r="8484" spans="1:2">
      <c r="A8484" s="538" t="s">
        <v>8795</v>
      </c>
      <c r="B8484" s="550">
        <v>53875</v>
      </c>
    </row>
    <row r="8485" spans="1:2">
      <c r="A8485" s="538" t="s">
        <v>8796</v>
      </c>
      <c r="B8485" s="550">
        <v>53876</v>
      </c>
    </row>
    <row r="8486" spans="1:2">
      <c r="A8486" s="538" t="s">
        <v>8797</v>
      </c>
      <c r="B8486" s="550">
        <v>53877</v>
      </c>
    </row>
    <row r="8487" spans="1:2">
      <c r="A8487" s="538" t="s">
        <v>8798</v>
      </c>
      <c r="B8487" s="550">
        <v>53878</v>
      </c>
    </row>
    <row r="8488" spans="1:2">
      <c r="A8488" s="538" t="s">
        <v>8799</v>
      </c>
      <c r="B8488" s="550">
        <v>53879</v>
      </c>
    </row>
    <row r="8489" spans="1:2">
      <c r="A8489" s="538" t="s">
        <v>8800</v>
      </c>
      <c r="B8489" s="550">
        <v>53880</v>
      </c>
    </row>
    <row r="8490" spans="1:2">
      <c r="A8490" s="538" t="s">
        <v>8801</v>
      </c>
      <c r="B8490" s="550">
        <v>53881</v>
      </c>
    </row>
    <row r="8491" spans="1:2">
      <c r="A8491" s="538" t="s">
        <v>8802</v>
      </c>
      <c r="B8491" s="550">
        <v>53882</v>
      </c>
    </row>
    <row r="8492" spans="1:2">
      <c r="A8492" s="538" t="s">
        <v>8803</v>
      </c>
      <c r="B8492" s="550">
        <v>53883</v>
      </c>
    </row>
    <row r="8493" spans="1:2">
      <c r="A8493" s="538" t="s">
        <v>8804</v>
      </c>
      <c r="B8493" s="550">
        <v>53884</v>
      </c>
    </row>
    <row r="8494" spans="1:2">
      <c r="A8494" s="538" t="s">
        <v>8805</v>
      </c>
      <c r="B8494" s="550">
        <v>53885</v>
      </c>
    </row>
    <row r="8495" spans="1:2">
      <c r="A8495" s="538" t="s">
        <v>8806</v>
      </c>
      <c r="B8495" s="550">
        <v>53886</v>
      </c>
    </row>
    <row r="8496" spans="1:2">
      <c r="A8496" s="538" t="s">
        <v>8807</v>
      </c>
      <c r="B8496" s="550">
        <v>53887</v>
      </c>
    </row>
    <row r="8497" spans="1:2">
      <c r="A8497" s="538" t="s">
        <v>8808</v>
      </c>
      <c r="B8497" s="550">
        <v>53888</v>
      </c>
    </row>
    <row r="8498" spans="1:2">
      <c r="A8498" s="538" t="s">
        <v>8809</v>
      </c>
      <c r="B8498" s="550">
        <v>53889</v>
      </c>
    </row>
    <row r="8499" spans="1:2">
      <c r="A8499" s="538" t="s">
        <v>8810</v>
      </c>
      <c r="B8499" s="550">
        <v>53890</v>
      </c>
    </row>
    <row r="8500" spans="1:2">
      <c r="A8500" s="538" t="s">
        <v>8811</v>
      </c>
      <c r="B8500" s="550">
        <v>53891</v>
      </c>
    </row>
    <row r="8501" spans="1:2">
      <c r="A8501" s="538" t="s">
        <v>8812</v>
      </c>
      <c r="B8501" s="550">
        <v>53892</v>
      </c>
    </row>
    <row r="8502" spans="1:2">
      <c r="A8502" s="538" t="s">
        <v>8813</v>
      </c>
      <c r="B8502" s="550">
        <v>53893</v>
      </c>
    </row>
    <row r="8503" spans="1:2">
      <c r="A8503" s="538" t="s">
        <v>8814</v>
      </c>
      <c r="B8503" s="550">
        <v>53894</v>
      </c>
    </row>
    <row r="8504" spans="1:2">
      <c r="A8504" s="538" t="s">
        <v>8815</v>
      </c>
      <c r="B8504" s="550">
        <v>53895</v>
      </c>
    </row>
    <row r="8505" spans="1:2">
      <c r="A8505" s="538" t="s">
        <v>8816</v>
      </c>
      <c r="B8505" s="550">
        <v>53896</v>
      </c>
    </row>
    <row r="8506" spans="1:2">
      <c r="A8506" s="538" t="s">
        <v>8817</v>
      </c>
      <c r="B8506" s="550">
        <v>53897</v>
      </c>
    </row>
    <row r="8507" spans="1:2">
      <c r="A8507" s="538" t="s">
        <v>8818</v>
      </c>
      <c r="B8507" s="550">
        <v>53898</v>
      </c>
    </row>
    <row r="8508" spans="1:2">
      <c r="A8508" s="538" t="s">
        <v>8819</v>
      </c>
      <c r="B8508" s="550">
        <v>53899</v>
      </c>
    </row>
    <row r="8509" spans="1:2">
      <c r="A8509" s="538" t="s">
        <v>8820</v>
      </c>
      <c r="B8509" s="550">
        <v>53900</v>
      </c>
    </row>
    <row r="8510" spans="1:2">
      <c r="A8510" s="538" t="s">
        <v>8821</v>
      </c>
      <c r="B8510" s="550">
        <v>53901</v>
      </c>
    </row>
    <row r="8511" spans="1:2">
      <c r="A8511" s="538" t="s">
        <v>8822</v>
      </c>
      <c r="B8511" s="550">
        <v>53902</v>
      </c>
    </row>
    <row r="8512" spans="1:2">
      <c r="A8512" s="538" t="s">
        <v>8823</v>
      </c>
      <c r="B8512" s="550">
        <v>53903</v>
      </c>
    </row>
    <row r="8513" spans="1:2">
      <c r="A8513" s="538" t="s">
        <v>8824</v>
      </c>
      <c r="B8513" s="550">
        <v>53904</v>
      </c>
    </row>
    <row r="8514" spans="1:2">
      <c r="A8514" s="538" t="s">
        <v>8825</v>
      </c>
      <c r="B8514" s="550">
        <v>53905</v>
      </c>
    </row>
    <row r="8515" spans="1:2">
      <c r="A8515" s="538" t="s">
        <v>8826</v>
      </c>
      <c r="B8515" s="550">
        <v>53906</v>
      </c>
    </row>
    <row r="8516" spans="1:2">
      <c r="A8516" s="538" t="s">
        <v>8827</v>
      </c>
      <c r="B8516" s="550">
        <v>53907</v>
      </c>
    </row>
    <row r="8517" spans="1:2">
      <c r="A8517" s="538" t="s">
        <v>8828</v>
      </c>
      <c r="B8517" s="550">
        <v>53908</v>
      </c>
    </row>
    <row r="8518" spans="1:2">
      <c r="A8518" s="538" t="s">
        <v>8829</v>
      </c>
      <c r="B8518" s="550">
        <v>53909</v>
      </c>
    </row>
    <row r="8519" spans="1:2">
      <c r="A8519" s="538" t="s">
        <v>8830</v>
      </c>
      <c r="B8519" s="550">
        <v>53910</v>
      </c>
    </row>
    <row r="8520" spans="1:2">
      <c r="A8520" s="538" t="s">
        <v>8831</v>
      </c>
      <c r="B8520" s="550">
        <v>53911</v>
      </c>
    </row>
    <row r="8521" spans="1:2">
      <c r="A8521" s="538" t="s">
        <v>8832</v>
      </c>
      <c r="B8521" s="550">
        <v>53912</v>
      </c>
    </row>
    <row r="8522" spans="1:2">
      <c r="A8522" s="538" t="s">
        <v>8833</v>
      </c>
      <c r="B8522" s="550">
        <v>53913</v>
      </c>
    </row>
    <row r="8523" spans="1:2">
      <c r="A8523" s="538" t="s">
        <v>8834</v>
      </c>
      <c r="B8523" s="550">
        <v>53914</v>
      </c>
    </row>
    <row r="8524" spans="1:2">
      <c r="A8524" s="538" t="s">
        <v>8835</v>
      </c>
      <c r="B8524" s="550">
        <v>53915</v>
      </c>
    </row>
    <row r="8525" spans="1:2">
      <c r="A8525" s="538" t="s">
        <v>8836</v>
      </c>
      <c r="B8525" s="550">
        <v>53916</v>
      </c>
    </row>
    <row r="8526" spans="1:2">
      <c r="A8526" s="538" t="s">
        <v>8837</v>
      </c>
      <c r="B8526" s="550">
        <v>53917</v>
      </c>
    </row>
    <row r="8527" spans="1:2">
      <c r="A8527" s="538" t="s">
        <v>8838</v>
      </c>
      <c r="B8527" s="550">
        <v>53918</v>
      </c>
    </row>
    <row r="8528" spans="1:2">
      <c r="A8528" s="538" t="s">
        <v>8839</v>
      </c>
      <c r="B8528" s="550">
        <v>53919</v>
      </c>
    </row>
    <row r="8529" spans="1:2">
      <c r="A8529" s="538" t="s">
        <v>8840</v>
      </c>
      <c r="B8529" s="550">
        <v>53920</v>
      </c>
    </row>
    <row r="8530" spans="1:2">
      <c r="A8530" s="538" t="s">
        <v>8841</v>
      </c>
      <c r="B8530" s="550">
        <v>53921</v>
      </c>
    </row>
    <row r="8531" spans="1:2">
      <c r="A8531" s="538" t="s">
        <v>8842</v>
      </c>
      <c r="B8531" s="550">
        <v>53922</v>
      </c>
    </row>
    <row r="8532" spans="1:2">
      <c r="A8532" s="538" t="s">
        <v>8843</v>
      </c>
      <c r="B8532" s="550">
        <v>53923</v>
      </c>
    </row>
    <row r="8533" spans="1:2">
      <c r="A8533" s="538" t="s">
        <v>8844</v>
      </c>
      <c r="B8533" s="550">
        <v>53924</v>
      </c>
    </row>
    <row r="8534" spans="1:2">
      <c r="A8534" s="538" t="s">
        <v>8845</v>
      </c>
      <c r="B8534" s="550">
        <v>53925</v>
      </c>
    </row>
    <row r="8535" spans="1:2">
      <c r="A8535" s="538" t="s">
        <v>8846</v>
      </c>
      <c r="B8535" s="550">
        <v>53926</v>
      </c>
    </row>
    <row r="8536" spans="1:2">
      <c r="A8536" s="538" t="s">
        <v>8847</v>
      </c>
      <c r="B8536" s="550">
        <v>53927</v>
      </c>
    </row>
    <row r="8537" spans="1:2">
      <c r="A8537" s="538" t="s">
        <v>8848</v>
      </c>
      <c r="B8537" s="550">
        <v>53928</v>
      </c>
    </row>
    <row r="8538" spans="1:2">
      <c r="A8538" s="538" t="s">
        <v>8849</v>
      </c>
      <c r="B8538" s="550">
        <v>53929</v>
      </c>
    </row>
    <row r="8539" spans="1:2">
      <c r="A8539" s="538" t="s">
        <v>8850</v>
      </c>
      <c r="B8539" s="550">
        <v>53930</v>
      </c>
    </row>
    <row r="8540" spans="1:2">
      <c r="A8540" s="538" t="s">
        <v>8851</v>
      </c>
      <c r="B8540" s="550">
        <v>53931</v>
      </c>
    </row>
    <row r="8541" spans="1:2">
      <c r="A8541" s="538" t="s">
        <v>8852</v>
      </c>
      <c r="B8541" s="550">
        <v>53932</v>
      </c>
    </row>
    <row r="8542" spans="1:2">
      <c r="A8542" s="538" t="s">
        <v>8853</v>
      </c>
      <c r="B8542" s="550">
        <v>53933</v>
      </c>
    </row>
    <row r="8543" spans="1:2">
      <c r="A8543" s="538" t="s">
        <v>8854</v>
      </c>
      <c r="B8543" s="550">
        <v>53934</v>
      </c>
    </row>
    <row r="8544" spans="1:2">
      <c r="A8544" s="538" t="s">
        <v>8855</v>
      </c>
      <c r="B8544" s="550">
        <v>53935</v>
      </c>
    </row>
    <row r="8545" spans="1:2">
      <c r="A8545" s="538" t="s">
        <v>8856</v>
      </c>
      <c r="B8545" s="550">
        <v>53936</v>
      </c>
    </row>
    <row r="8546" spans="1:2">
      <c r="A8546" s="538" t="s">
        <v>8857</v>
      </c>
      <c r="B8546" s="550">
        <v>53937</v>
      </c>
    </row>
    <row r="8547" spans="1:2">
      <c r="A8547" s="538" t="s">
        <v>8858</v>
      </c>
      <c r="B8547" s="550">
        <v>53938</v>
      </c>
    </row>
    <row r="8548" spans="1:2">
      <c r="A8548" s="538" t="s">
        <v>8859</v>
      </c>
      <c r="B8548" s="550">
        <v>53939</v>
      </c>
    </row>
    <row r="8549" spans="1:2">
      <c r="A8549" s="538" t="s">
        <v>8860</v>
      </c>
      <c r="B8549" s="550">
        <v>53940</v>
      </c>
    </row>
    <row r="8550" spans="1:2">
      <c r="A8550" s="538" t="s">
        <v>8861</v>
      </c>
      <c r="B8550" s="550">
        <v>53941</v>
      </c>
    </row>
    <row r="8551" spans="1:2">
      <c r="A8551" s="538" t="s">
        <v>8862</v>
      </c>
      <c r="B8551" s="550">
        <v>53942</v>
      </c>
    </row>
    <row r="8552" spans="1:2">
      <c r="A8552" s="538" t="s">
        <v>8863</v>
      </c>
      <c r="B8552" s="550">
        <v>53943</v>
      </c>
    </row>
    <row r="8553" spans="1:2">
      <c r="A8553" s="538" t="s">
        <v>8864</v>
      </c>
      <c r="B8553" s="550">
        <v>53944</v>
      </c>
    </row>
    <row r="8554" spans="1:2">
      <c r="A8554" s="538" t="s">
        <v>8865</v>
      </c>
      <c r="B8554" s="550">
        <v>53945</v>
      </c>
    </row>
    <row r="8555" spans="1:2">
      <c r="A8555" s="538" t="s">
        <v>8866</v>
      </c>
      <c r="B8555" s="550">
        <v>53946</v>
      </c>
    </row>
    <row r="8556" spans="1:2">
      <c r="A8556" s="538" t="s">
        <v>8867</v>
      </c>
      <c r="B8556" s="550">
        <v>53947</v>
      </c>
    </row>
    <row r="8557" spans="1:2">
      <c r="A8557" s="538" t="s">
        <v>8868</v>
      </c>
      <c r="B8557" s="550">
        <v>53948</v>
      </c>
    </row>
    <row r="8558" spans="1:2">
      <c r="A8558" s="538" t="s">
        <v>8869</v>
      </c>
      <c r="B8558" s="550">
        <v>53949</v>
      </c>
    </row>
    <row r="8559" spans="1:2">
      <c r="A8559" s="538" t="s">
        <v>8870</v>
      </c>
      <c r="B8559" s="550">
        <v>53950</v>
      </c>
    </row>
    <row r="8560" spans="1:2">
      <c r="A8560" s="538" t="s">
        <v>8871</v>
      </c>
      <c r="B8560" s="550">
        <v>53951</v>
      </c>
    </row>
    <row r="8561" spans="1:2">
      <c r="A8561" s="538" t="s">
        <v>8872</v>
      </c>
      <c r="B8561" s="550">
        <v>53952</v>
      </c>
    </row>
    <row r="8562" spans="1:2">
      <c r="A8562" s="538" t="s">
        <v>8873</v>
      </c>
      <c r="B8562" s="550">
        <v>53953</v>
      </c>
    </row>
    <row r="8563" spans="1:2">
      <c r="A8563" s="538" t="s">
        <v>8874</v>
      </c>
      <c r="B8563" s="550">
        <v>53954</v>
      </c>
    </row>
    <row r="8564" spans="1:2">
      <c r="A8564" s="538" t="s">
        <v>8875</v>
      </c>
      <c r="B8564" s="550">
        <v>53955</v>
      </c>
    </row>
    <row r="8565" spans="1:2">
      <c r="A8565" s="538" t="s">
        <v>8876</v>
      </c>
      <c r="B8565" s="550">
        <v>53956</v>
      </c>
    </row>
    <row r="8566" spans="1:2">
      <c r="A8566" s="538" t="s">
        <v>8877</v>
      </c>
      <c r="B8566" s="550">
        <v>53957</v>
      </c>
    </row>
    <row r="8567" spans="1:2">
      <c r="A8567" s="538" t="s">
        <v>8878</v>
      </c>
      <c r="B8567" s="550">
        <v>53958</v>
      </c>
    </row>
    <row r="8568" spans="1:2">
      <c r="A8568" s="538" t="s">
        <v>8879</v>
      </c>
      <c r="B8568" s="550">
        <v>53959</v>
      </c>
    </row>
    <row r="8569" spans="1:2">
      <c r="A8569" s="538" t="s">
        <v>8880</v>
      </c>
      <c r="B8569" s="550">
        <v>53960</v>
      </c>
    </row>
    <row r="8570" spans="1:2">
      <c r="A8570" s="538" t="s">
        <v>8881</v>
      </c>
      <c r="B8570" s="550">
        <v>53961</v>
      </c>
    </row>
    <row r="8571" spans="1:2">
      <c r="A8571" s="538" t="s">
        <v>8882</v>
      </c>
      <c r="B8571" s="550">
        <v>53962</v>
      </c>
    </row>
    <row r="8572" spans="1:2">
      <c r="A8572" s="538" t="s">
        <v>8883</v>
      </c>
      <c r="B8572" s="550">
        <v>53963</v>
      </c>
    </row>
    <row r="8573" spans="1:2">
      <c r="A8573" s="538" t="s">
        <v>8884</v>
      </c>
      <c r="B8573" s="550">
        <v>53964</v>
      </c>
    </row>
    <row r="8574" spans="1:2">
      <c r="A8574" s="538" t="s">
        <v>8885</v>
      </c>
      <c r="B8574" s="550">
        <v>53965</v>
      </c>
    </row>
    <row r="8575" spans="1:2">
      <c r="A8575" s="538" t="s">
        <v>8886</v>
      </c>
      <c r="B8575" s="550">
        <v>53966</v>
      </c>
    </row>
    <row r="8576" spans="1:2">
      <c r="A8576" s="538" t="s">
        <v>8887</v>
      </c>
      <c r="B8576" s="550">
        <v>53967</v>
      </c>
    </row>
    <row r="8577" spans="1:2">
      <c r="A8577" s="538" t="s">
        <v>8888</v>
      </c>
      <c r="B8577" s="550">
        <v>53968</v>
      </c>
    </row>
    <row r="8578" spans="1:2">
      <c r="A8578" s="538" t="s">
        <v>8889</v>
      </c>
      <c r="B8578" s="550">
        <v>53969</v>
      </c>
    </row>
    <row r="8579" spans="1:2">
      <c r="A8579" s="538" t="s">
        <v>8890</v>
      </c>
      <c r="B8579" s="550">
        <v>53970</v>
      </c>
    </row>
    <row r="8580" spans="1:2">
      <c r="A8580" s="538" t="s">
        <v>8891</v>
      </c>
      <c r="B8580" s="550">
        <v>53971</v>
      </c>
    </row>
    <row r="8581" spans="1:2">
      <c r="A8581" s="538" t="s">
        <v>8892</v>
      </c>
      <c r="B8581" s="550">
        <v>53972</v>
      </c>
    </row>
    <row r="8582" spans="1:2">
      <c r="A8582" s="538" t="s">
        <v>8893</v>
      </c>
      <c r="B8582" s="550">
        <v>53973</v>
      </c>
    </row>
    <row r="8583" spans="1:2">
      <c r="A8583" s="538" t="s">
        <v>8894</v>
      </c>
      <c r="B8583" s="550">
        <v>53974</v>
      </c>
    </row>
    <row r="8584" spans="1:2">
      <c r="A8584" s="538" t="s">
        <v>8895</v>
      </c>
      <c r="B8584" s="550">
        <v>53975</v>
      </c>
    </row>
    <row r="8585" spans="1:2">
      <c r="A8585" s="538" t="s">
        <v>8896</v>
      </c>
      <c r="B8585" s="550">
        <v>53976</v>
      </c>
    </row>
    <row r="8586" spans="1:2">
      <c r="A8586" s="538" t="s">
        <v>8897</v>
      </c>
      <c r="B8586" s="550">
        <v>53977</v>
      </c>
    </row>
    <row r="8587" spans="1:2">
      <c r="A8587" s="538" t="s">
        <v>8898</v>
      </c>
      <c r="B8587" s="550">
        <v>53978</v>
      </c>
    </row>
    <row r="8588" spans="1:2">
      <c r="A8588" s="538" t="s">
        <v>8899</v>
      </c>
      <c r="B8588" s="550">
        <v>53979</v>
      </c>
    </row>
    <row r="8589" spans="1:2">
      <c r="A8589" s="538" t="s">
        <v>8900</v>
      </c>
      <c r="B8589" s="550">
        <v>53980</v>
      </c>
    </row>
    <row r="8590" spans="1:2">
      <c r="A8590" s="538" t="s">
        <v>8901</v>
      </c>
      <c r="B8590" s="550">
        <v>53981</v>
      </c>
    </row>
    <row r="8591" spans="1:2">
      <c r="A8591" s="538" t="s">
        <v>8902</v>
      </c>
      <c r="B8591" s="550">
        <v>53982</v>
      </c>
    </row>
    <row r="8592" spans="1:2">
      <c r="A8592" s="538" t="s">
        <v>8903</v>
      </c>
      <c r="B8592" s="550">
        <v>53983</v>
      </c>
    </row>
    <row r="8593" spans="1:2">
      <c r="A8593" s="538" t="s">
        <v>8904</v>
      </c>
      <c r="B8593" s="550">
        <v>53984</v>
      </c>
    </row>
    <row r="8594" spans="1:2">
      <c r="A8594" s="538" t="s">
        <v>8905</v>
      </c>
      <c r="B8594" s="550">
        <v>53985</v>
      </c>
    </row>
    <row r="8595" spans="1:2">
      <c r="A8595" s="538" t="s">
        <v>8906</v>
      </c>
      <c r="B8595" s="550">
        <v>53986</v>
      </c>
    </row>
    <row r="8596" spans="1:2">
      <c r="A8596" s="560" t="s">
        <v>8907</v>
      </c>
      <c r="B8596" s="550">
        <v>53987</v>
      </c>
    </row>
    <row r="8597" spans="1:2">
      <c r="A8597" s="538" t="s">
        <v>8908</v>
      </c>
      <c r="B8597" s="550">
        <v>53988</v>
      </c>
    </row>
    <row r="8598" spans="1:2">
      <c r="A8598" s="538" t="s">
        <v>8909</v>
      </c>
      <c r="B8598" s="550">
        <v>53989</v>
      </c>
    </row>
    <row r="8599" spans="1:2">
      <c r="A8599" s="538" t="s">
        <v>8910</v>
      </c>
      <c r="B8599" s="550">
        <v>53990</v>
      </c>
    </row>
    <row r="8600" spans="1:2">
      <c r="A8600" s="538" t="s">
        <v>8911</v>
      </c>
      <c r="B8600" s="550">
        <v>53991</v>
      </c>
    </row>
    <row r="8601" spans="1:2">
      <c r="A8601" s="538" t="s">
        <v>8912</v>
      </c>
      <c r="B8601" s="550">
        <v>53992</v>
      </c>
    </row>
    <row r="8602" spans="1:2">
      <c r="A8602" s="538" t="s">
        <v>8913</v>
      </c>
      <c r="B8602" s="550">
        <v>53993</v>
      </c>
    </row>
    <row r="8603" spans="1:2">
      <c r="A8603" s="538" t="s">
        <v>8914</v>
      </c>
      <c r="B8603" s="550">
        <v>53994</v>
      </c>
    </row>
    <row r="8604" spans="1:2">
      <c r="A8604" s="538" t="s">
        <v>8915</v>
      </c>
      <c r="B8604" s="550">
        <v>53995</v>
      </c>
    </row>
    <row r="8605" spans="1:2">
      <c r="A8605" s="538" t="s">
        <v>8916</v>
      </c>
      <c r="B8605" s="550">
        <v>53996</v>
      </c>
    </row>
    <row r="8606" spans="1:2">
      <c r="A8606" s="538" t="s">
        <v>8917</v>
      </c>
      <c r="B8606" s="550">
        <v>53997</v>
      </c>
    </row>
    <row r="8607" spans="1:2">
      <c r="A8607" s="538" t="s">
        <v>8918</v>
      </c>
      <c r="B8607" s="550">
        <v>53998</v>
      </c>
    </row>
    <row r="8608" spans="1:2">
      <c r="A8608" s="538" t="s">
        <v>8919</v>
      </c>
      <c r="B8608" s="550">
        <v>53999</v>
      </c>
    </row>
    <row r="8609" spans="1:2">
      <c r="A8609" s="538" t="s">
        <v>8920</v>
      </c>
      <c r="B8609" s="550">
        <v>54000</v>
      </c>
    </row>
    <row r="8610" spans="1:2">
      <c r="A8610" s="538" t="s">
        <v>8921</v>
      </c>
      <c r="B8610" s="550">
        <v>54001</v>
      </c>
    </row>
    <row r="8611" spans="1:2">
      <c r="A8611" s="538" t="s">
        <v>8922</v>
      </c>
      <c r="B8611" s="550">
        <v>54002</v>
      </c>
    </row>
    <row r="8612" spans="1:2">
      <c r="A8612" s="538" t="s">
        <v>8923</v>
      </c>
      <c r="B8612" s="550">
        <v>54003</v>
      </c>
    </row>
    <row r="8613" spans="1:2">
      <c r="A8613" s="538" t="s">
        <v>8924</v>
      </c>
      <c r="B8613" s="550">
        <v>54004</v>
      </c>
    </row>
    <row r="8614" spans="1:2">
      <c r="A8614" s="538" t="s">
        <v>8925</v>
      </c>
      <c r="B8614" s="550">
        <v>54005</v>
      </c>
    </row>
    <row r="8615" spans="1:2">
      <c r="A8615" s="538" t="s">
        <v>8926</v>
      </c>
      <c r="B8615" s="550">
        <v>54006</v>
      </c>
    </row>
    <row r="8616" spans="1:2">
      <c r="A8616" s="538" t="s">
        <v>8927</v>
      </c>
      <c r="B8616" s="550">
        <v>54007</v>
      </c>
    </row>
    <row r="8617" spans="1:2">
      <c r="A8617" s="538" t="s">
        <v>8928</v>
      </c>
      <c r="B8617" s="550">
        <v>54008</v>
      </c>
    </row>
    <row r="8618" spans="1:2">
      <c r="A8618" s="538" t="s">
        <v>8929</v>
      </c>
      <c r="B8618" s="550">
        <v>54009</v>
      </c>
    </row>
    <row r="8619" spans="1:2">
      <c r="A8619" s="538" t="s">
        <v>8930</v>
      </c>
      <c r="B8619" s="550">
        <v>54010</v>
      </c>
    </row>
    <row r="8620" spans="1:2">
      <c r="A8620" s="538" t="s">
        <v>8931</v>
      </c>
      <c r="B8620" s="550">
        <v>54011</v>
      </c>
    </row>
    <row r="8621" spans="1:2">
      <c r="A8621" s="538" t="s">
        <v>8932</v>
      </c>
      <c r="B8621" s="550">
        <v>54012</v>
      </c>
    </row>
    <row r="8622" spans="1:2">
      <c r="A8622" s="538" t="s">
        <v>8933</v>
      </c>
      <c r="B8622" s="550">
        <v>54013</v>
      </c>
    </row>
    <row r="8623" spans="1:2">
      <c r="A8623" s="538" t="s">
        <v>8934</v>
      </c>
      <c r="B8623" s="550">
        <v>54014</v>
      </c>
    </row>
    <row r="8624" spans="1:2">
      <c r="A8624" s="538" t="s">
        <v>8935</v>
      </c>
      <c r="B8624" s="550">
        <v>54015</v>
      </c>
    </row>
    <row r="8625" spans="1:2">
      <c r="A8625" s="538" t="s">
        <v>8936</v>
      </c>
      <c r="B8625" s="550">
        <v>54016</v>
      </c>
    </row>
    <row r="8626" spans="1:2">
      <c r="A8626" s="538" t="s">
        <v>8937</v>
      </c>
      <c r="B8626" s="550">
        <v>54017</v>
      </c>
    </row>
    <row r="8627" spans="1:2">
      <c r="A8627" s="538" t="s">
        <v>8938</v>
      </c>
      <c r="B8627" s="550">
        <v>54018</v>
      </c>
    </row>
    <row r="8628" spans="1:2">
      <c r="A8628" s="538" t="s">
        <v>8939</v>
      </c>
      <c r="B8628" s="550">
        <v>54019</v>
      </c>
    </row>
    <row r="8629" spans="1:2">
      <c r="A8629" s="538" t="s">
        <v>8940</v>
      </c>
      <c r="B8629" s="550">
        <v>54020</v>
      </c>
    </row>
    <row r="8630" spans="1:2">
      <c r="A8630" s="538" t="s">
        <v>8941</v>
      </c>
      <c r="B8630" s="550">
        <v>54021</v>
      </c>
    </row>
    <row r="8631" spans="1:2">
      <c r="A8631" s="538" t="s">
        <v>8942</v>
      </c>
      <c r="B8631" s="550">
        <v>54022</v>
      </c>
    </row>
    <row r="8632" spans="1:2">
      <c r="A8632" s="538" t="s">
        <v>8943</v>
      </c>
      <c r="B8632" s="550">
        <v>54023</v>
      </c>
    </row>
    <row r="8633" spans="1:2">
      <c r="A8633" s="538" t="s">
        <v>8944</v>
      </c>
      <c r="B8633" s="550">
        <v>54024</v>
      </c>
    </row>
    <row r="8634" spans="1:2">
      <c r="A8634" s="538" t="s">
        <v>8945</v>
      </c>
      <c r="B8634" s="550">
        <v>54025</v>
      </c>
    </row>
    <row r="8635" spans="1:2">
      <c r="A8635" s="538" t="s">
        <v>8946</v>
      </c>
      <c r="B8635" s="550">
        <v>54026</v>
      </c>
    </row>
    <row r="8636" spans="1:2">
      <c r="A8636" s="538" t="s">
        <v>8947</v>
      </c>
      <c r="B8636" s="550">
        <v>54027</v>
      </c>
    </row>
    <row r="8637" spans="1:2">
      <c r="A8637" s="538" t="s">
        <v>8948</v>
      </c>
      <c r="B8637" s="550">
        <v>54028</v>
      </c>
    </row>
    <row r="8638" spans="1:2">
      <c r="A8638" s="538" t="s">
        <v>8949</v>
      </c>
      <c r="B8638" s="550">
        <v>54029</v>
      </c>
    </row>
    <row r="8639" spans="1:2">
      <c r="A8639" s="538" t="s">
        <v>8950</v>
      </c>
      <c r="B8639" s="550">
        <v>54030</v>
      </c>
    </row>
    <row r="8640" spans="1:2">
      <c r="A8640" s="538" t="s">
        <v>8951</v>
      </c>
      <c r="B8640" s="550">
        <v>54031</v>
      </c>
    </row>
    <row r="8641" spans="1:2">
      <c r="A8641" s="538" t="s">
        <v>8952</v>
      </c>
      <c r="B8641" s="550">
        <v>54032</v>
      </c>
    </row>
    <row r="8642" spans="1:2">
      <c r="A8642" s="538" t="s">
        <v>8953</v>
      </c>
      <c r="B8642" s="550">
        <v>54033</v>
      </c>
    </row>
    <row r="8643" spans="1:2">
      <c r="A8643" s="538" t="s">
        <v>8954</v>
      </c>
      <c r="B8643" s="550">
        <v>54034</v>
      </c>
    </row>
    <row r="8644" spans="1:2">
      <c r="A8644" s="538" t="s">
        <v>8955</v>
      </c>
      <c r="B8644" s="550">
        <v>54035</v>
      </c>
    </row>
    <row r="8645" spans="1:2">
      <c r="A8645" s="538" t="s">
        <v>8956</v>
      </c>
      <c r="B8645" s="550">
        <v>54036</v>
      </c>
    </row>
    <row r="8646" spans="1:2">
      <c r="A8646" s="538" t="s">
        <v>8957</v>
      </c>
      <c r="B8646" s="550">
        <v>54037</v>
      </c>
    </row>
    <row r="8647" spans="1:2">
      <c r="A8647" s="538" t="s">
        <v>8958</v>
      </c>
      <c r="B8647" s="550">
        <v>54038</v>
      </c>
    </row>
    <row r="8648" spans="1:2">
      <c r="A8648" s="538" t="s">
        <v>8959</v>
      </c>
      <c r="B8648" s="550">
        <v>54039</v>
      </c>
    </row>
    <row r="8649" spans="1:2">
      <c r="A8649" s="538" t="s">
        <v>8960</v>
      </c>
      <c r="B8649" s="550">
        <v>54040</v>
      </c>
    </row>
    <row r="8650" spans="1:2">
      <c r="A8650" s="538" t="s">
        <v>8961</v>
      </c>
      <c r="B8650" s="550">
        <v>54041</v>
      </c>
    </row>
    <row r="8651" spans="1:2">
      <c r="A8651" s="538" t="s">
        <v>8962</v>
      </c>
      <c r="B8651" s="550">
        <v>54042</v>
      </c>
    </row>
    <row r="8652" spans="1:2">
      <c r="A8652" s="538" t="s">
        <v>8963</v>
      </c>
      <c r="B8652" s="550">
        <v>54043</v>
      </c>
    </row>
    <row r="8653" spans="1:2">
      <c r="A8653" s="538" t="s">
        <v>8964</v>
      </c>
      <c r="B8653" s="550">
        <v>54044</v>
      </c>
    </row>
    <row r="8654" spans="1:2">
      <c r="A8654" s="538" t="s">
        <v>8965</v>
      </c>
      <c r="B8654" s="550">
        <v>54045</v>
      </c>
    </row>
    <row r="8655" spans="1:2">
      <c r="A8655" s="538" t="s">
        <v>8966</v>
      </c>
      <c r="B8655" s="550">
        <v>54046</v>
      </c>
    </row>
    <row r="8656" spans="1:2">
      <c r="A8656" s="538" t="s">
        <v>8967</v>
      </c>
      <c r="B8656" s="550">
        <v>54047</v>
      </c>
    </row>
    <row r="8657" spans="1:2">
      <c r="A8657" s="538" t="s">
        <v>8968</v>
      </c>
      <c r="B8657" s="550">
        <v>54048</v>
      </c>
    </row>
    <row r="8658" spans="1:2">
      <c r="A8658" s="538" t="s">
        <v>8969</v>
      </c>
      <c r="B8658" s="550">
        <v>54049</v>
      </c>
    </row>
    <row r="8659" spans="1:2">
      <c r="A8659" s="538" t="s">
        <v>8970</v>
      </c>
      <c r="B8659" s="550">
        <v>54050</v>
      </c>
    </row>
    <row r="8660" spans="1:2">
      <c r="A8660" s="538" t="s">
        <v>8971</v>
      </c>
      <c r="B8660" s="550">
        <v>54051</v>
      </c>
    </row>
    <row r="8661" spans="1:2">
      <c r="A8661" s="538" t="s">
        <v>8972</v>
      </c>
      <c r="B8661" s="550">
        <v>54052</v>
      </c>
    </row>
    <row r="8662" spans="1:2">
      <c r="A8662" s="538" t="s">
        <v>8973</v>
      </c>
      <c r="B8662" s="550">
        <v>54053</v>
      </c>
    </row>
    <row r="8663" spans="1:2">
      <c r="A8663" s="538" t="s">
        <v>8974</v>
      </c>
      <c r="B8663" s="550">
        <v>54054</v>
      </c>
    </row>
    <row r="8664" spans="1:2">
      <c r="A8664" s="538" t="s">
        <v>8975</v>
      </c>
      <c r="B8664" s="550">
        <v>54055</v>
      </c>
    </row>
    <row r="8665" spans="1:2">
      <c r="A8665" s="538" t="s">
        <v>8976</v>
      </c>
      <c r="B8665" s="550">
        <v>54056</v>
      </c>
    </row>
    <row r="8666" spans="1:2">
      <c r="A8666" s="538" t="s">
        <v>8977</v>
      </c>
      <c r="B8666" s="550">
        <v>54057</v>
      </c>
    </row>
    <row r="8667" spans="1:2">
      <c r="A8667" s="538" t="s">
        <v>8978</v>
      </c>
      <c r="B8667" s="550">
        <v>54058</v>
      </c>
    </row>
    <row r="8668" spans="1:2">
      <c r="A8668" s="538" t="s">
        <v>8979</v>
      </c>
      <c r="B8668" s="550">
        <v>54059</v>
      </c>
    </row>
    <row r="8669" spans="1:2">
      <c r="A8669" s="538" t="s">
        <v>8980</v>
      </c>
      <c r="B8669" s="550">
        <v>54060</v>
      </c>
    </row>
    <row r="8670" spans="1:2">
      <c r="A8670" s="538" t="s">
        <v>8981</v>
      </c>
      <c r="B8670" s="550">
        <v>54061</v>
      </c>
    </row>
    <row r="8671" spans="1:2">
      <c r="A8671" s="538" t="s">
        <v>8982</v>
      </c>
      <c r="B8671" s="550">
        <v>54062</v>
      </c>
    </row>
    <row r="8672" spans="1:2">
      <c r="A8672" s="538" t="s">
        <v>8983</v>
      </c>
      <c r="B8672" s="550">
        <v>54063</v>
      </c>
    </row>
    <row r="8673" spans="1:2">
      <c r="A8673" s="538" t="s">
        <v>8984</v>
      </c>
      <c r="B8673" s="550">
        <v>54064</v>
      </c>
    </row>
    <row r="8674" spans="1:2">
      <c r="A8674" s="538" t="s">
        <v>8985</v>
      </c>
      <c r="B8674" s="550">
        <v>54065</v>
      </c>
    </row>
    <row r="8675" spans="1:2">
      <c r="A8675" s="538" t="s">
        <v>8986</v>
      </c>
      <c r="B8675" s="550">
        <v>54066</v>
      </c>
    </row>
    <row r="8676" spans="1:2">
      <c r="A8676" s="538" t="s">
        <v>8987</v>
      </c>
      <c r="B8676" s="550">
        <v>54067</v>
      </c>
    </row>
    <row r="8677" spans="1:2">
      <c r="A8677" s="538" t="s">
        <v>8988</v>
      </c>
      <c r="B8677" s="550">
        <v>54068</v>
      </c>
    </row>
    <row r="8678" spans="1:2">
      <c r="A8678" s="538" t="s">
        <v>8989</v>
      </c>
      <c r="B8678" s="550">
        <v>54069</v>
      </c>
    </row>
    <row r="8679" spans="1:2">
      <c r="A8679" s="538" t="s">
        <v>8990</v>
      </c>
      <c r="B8679" s="550">
        <v>54070</v>
      </c>
    </row>
    <row r="8680" spans="1:2">
      <c r="A8680" s="538" t="s">
        <v>8991</v>
      </c>
      <c r="B8680" s="550">
        <v>54071</v>
      </c>
    </row>
    <row r="8681" spans="1:2">
      <c r="A8681" s="538" t="s">
        <v>8992</v>
      </c>
      <c r="B8681" s="550">
        <v>54072</v>
      </c>
    </row>
    <row r="8682" spans="1:2">
      <c r="A8682" s="538" t="s">
        <v>8993</v>
      </c>
      <c r="B8682" s="550">
        <v>54073</v>
      </c>
    </row>
    <row r="8683" spans="1:2">
      <c r="A8683" s="538" t="s">
        <v>8994</v>
      </c>
      <c r="B8683" s="550">
        <v>54074</v>
      </c>
    </row>
    <row r="8684" spans="1:2">
      <c r="A8684" s="538" t="s">
        <v>8995</v>
      </c>
      <c r="B8684" s="550">
        <v>54075</v>
      </c>
    </row>
    <row r="8685" spans="1:2">
      <c r="A8685" s="538" t="s">
        <v>8996</v>
      </c>
      <c r="B8685" s="550">
        <v>54076</v>
      </c>
    </row>
    <row r="8686" spans="1:2">
      <c r="A8686" s="538" t="s">
        <v>8997</v>
      </c>
      <c r="B8686" s="550">
        <v>54077</v>
      </c>
    </row>
    <row r="8687" spans="1:2">
      <c r="A8687" s="538" t="s">
        <v>8998</v>
      </c>
      <c r="B8687" s="550">
        <v>54078</v>
      </c>
    </row>
    <row r="8688" spans="1:2">
      <c r="A8688" s="538" t="s">
        <v>8999</v>
      </c>
      <c r="B8688" s="550">
        <v>54079</v>
      </c>
    </row>
    <row r="8689" spans="1:2">
      <c r="A8689" s="538" t="s">
        <v>9000</v>
      </c>
      <c r="B8689" s="550">
        <v>54080</v>
      </c>
    </row>
    <row r="8690" spans="1:2">
      <c r="A8690" s="538" t="s">
        <v>9001</v>
      </c>
      <c r="B8690" s="550">
        <v>54081</v>
      </c>
    </row>
    <row r="8691" spans="1:2">
      <c r="A8691" s="538" t="s">
        <v>9002</v>
      </c>
      <c r="B8691" s="550">
        <v>54082</v>
      </c>
    </row>
    <row r="8692" spans="1:2">
      <c r="A8692" s="538" t="s">
        <v>9003</v>
      </c>
      <c r="B8692" s="550">
        <v>54083</v>
      </c>
    </row>
    <row r="8693" spans="1:2">
      <c r="A8693" s="538" t="s">
        <v>9004</v>
      </c>
      <c r="B8693" s="550">
        <v>54084</v>
      </c>
    </row>
    <row r="8694" spans="1:2">
      <c r="A8694" s="538" t="s">
        <v>9005</v>
      </c>
      <c r="B8694" s="550">
        <v>54085</v>
      </c>
    </row>
    <row r="8695" spans="1:2">
      <c r="A8695" s="538" t="s">
        <v>9006</v>
      </c>
      <c r="B8695" s="550">
        <v>54086</v>
      </c>
    </row>
    <row r="8696" spans="1:2">
      <c r="A8696" s="538" t="s">
        <v>9007</v>
      </c>
      <c r="B8696" s="550">
        <v>54087</v>
      </c>
    </row>
    <row r="8697" spans="1:2">
      <c r="A8697" s="538" t="s">
        <v>9008</v>
      </c>
      <c r="B8697" s="550">
        <v>54088</v>
      </c>
    </row>
    <row r="8698" spans="1:2">
      <c r="A8698" s="538" t="s">
        <v>9009</v>
      </c>
      <c r="B8698" s="550">
        <v>54089</v>
      </c>
    </row>
    <row r="8699" spans="1:2">
      <c r="A8699" s="538" t="s">
        <v>9010</v>
      </c>
      <c r="B8699" s="550">
        <v>54090</v>
      </c>
    </row>
    <row r="8700" spans="1:2">
      <c r="A8700" s="538" t="s">
        <v>9011</v>
      </c>
      <c r="B8700" s="550">
        <v>54091</v>
      </c>
    </row>
    <row r="8701" spans="1:2">
      <c r="A8701" s="538" t="s">
        <v>9012</v>
      </c>
      <c r="B8701" s="550">
        <v>54092</v>
      </c>
    </row>
    <row r="8702" spans="1:2">
      <c r="A8702" s="538" t="s">
        <v>9013</v>
      </c>
      <c r="B8702" s="550">
        <v>54093</v>
      </c>
    </row>
    <row r="8703" spans="1:2">
      <c r="A8703" s="538" t="s">
        <v>9014</v>
      </c>
      <c r="B8703" s="550">
        <v>54094</v>
      </c>
    </row>
    <row r="8704" spans="1:2">
      <c r="A8704" s="538" t="s">
        <v>9015</v>
      </c>
      <c r="B8704" s="550">
        <v>54095</v>
      </c>
    </row>
    <row r="8705" spans="1:2">
      <c r="A8705" s="538" t="s">
        <v>9016</v>
      </c>
      <c r="B8705" s="550">
        <v>54096</v>
      </c>
    </row>
    <row r="8706" spans="1:2">
      <c r="A8706" s="538" t="s">
        <v>9017</v>
      </c>
      <c r="B8706" s="550">
        <v>54097</v>
      </c>
    </row>
    <row r="8707" spans="1:2">
      <c r="A8707" s="538" t="s">
        <v>9018</v>
      </c>
      <c r="B8707" s="550">
        <v>54098</v>
      </c>
    </row>
    <row r="8708" spans="1:2">
      <c r="A8708" s="538" t="s">
        <v>9019</v>
      </c>
      <c r="B8708" s="550">
        <v>54099</v>
      </c>
    </row>
    <row r="8709" spans="1:2">
      <c r="A8709" s="538" t="s">
        <v>9020</v>
      </c>
      <c r="B8709" s="550">
        <v>54100</v>
      </c>
    </row>
    <row r="8710" spans="1:2">
      <c r="A8710" s="538" t="s">
        <v>9021</v>
      </c>
      <c r="B8710" s="550">
        <v>54101</v>
      </c>
    </row>
    <row r="8711" spans="1:2">
      <c r="A8711" s="538" t="s">
        <v>9022</v>
      </c>
      <c r="B8711" s="550">
        <v>54102</v>
      </c>
    </row>
    <row r="8712" spans="1:2">
      <c r="A8712" s="538" t="s">
        <v>9023</v>
      </c>
      <c r="B8712" s="550">
        <v>54103</v>
      </c>
    </row>
    <row r="8713" spans="1:2">
      <c r="A8713" s="538" t="s">
        <v>9024</v>
      </c>
      <c r="B8713" s="550">
        <v>54104</v>
      </c>
    </row>
    <row r="8714" spans="1:2">
      <c r="A8714" s="538" t="s">
        <v>9025</v>
      </c>
      <c r="B8714" s="550">
        <v>54105</v>
      </c>
    </row>
    <row r="8715" spans="1:2">
      <c r="A8715" s="538" t="s">
        <v>9026</v>
      </c>
      <c r="B8715" s="550">
        <v>54106</v>
      </c>
    </row>
    <row r="8716" spans="1:2">
      <c r="A8716" s="538" t="s">
        <v>9027</v>
      </c>
      <c r="B8716" s="550">
        <v>54107</v>
      </c>
    </row>
    <row r="8717" spans="1:2">
      <c r="A8717" s="538" t="s">
        <v>9028</v>
      </c>
      <c r="B8717" s="550">
        <v>54108</v>
      </c>
    </row>
    <row r="8718" spans="1:2">
      <c r="A8718" s="538" t="s">
        <v>9029</v>
      </c>
      <c r="B8718" s="550">
        <v>54109</v>
      </c>
    </row>
    <row r="8719" spans="1:2">
      <c r="A8719" s="538" t="s">
        <v>9030</v>
      </c>
      <c r="B8719" s="550">
        <v>54110</v>
      </c>
    </row>
    <row r="8720" spans="1:2">
      <c r="A8720" s="538" t="s">
        <v>9031</v>
      </c>
      <c r="B8720" s="550">
        <v>54111</v>
      </c>
    </row>
    <row r="8721" spans="1:2">
      <c r="A8721" s="538" t="s">
        <v>9032</v>
      </c>
      <c r="B8721" s="550">
        <v>54112</v>
      </c>
    </row>
    <row r="8722" spans="1:2">
      <c r="A8722" s="538" t="s">
        <v>9033</v>
      </c>
      <c r="B8722" s="550">
        <v>54113</v>
      </c>
    </row>
    <row r="8723" spans="1:2">
      <c r="A8723" s="538" t="s">
        <v>9034</v>
      </c>
      <c r="B8723" s="550">
        <v>54114</v>
      </c>
    </row>
    <row r="8724" spans="1:2">
      <c r="A8724" s="538" t="s">
        <v>9035</v>
      </c>
      <c r="B8724" s="550">
        <v>54115</v>
      </c>
    </row>
    <row r="8725" spans="1:2">
      <c r="A8725" s="538" t="s">
        <v>9036</v>
      </c>
      <c r="B8725" s="550">
        <v>54116</v>
      </c>
    </row>
    <row r="8726" spans="1:2">
      <c r="A8726" s="538" t="s">
        <v>9037</v>
      </c>
      <c r="B8726" s="550">
        <v>54117</v>
      </c>
    </row>
    <row r="8727" spans="1:2">
      <c r="A8727" s="538" t="s">
        <v>9038</v>
      </c>
      <c r="B8727" s="550">
        <v>54118</v>
      </c>
    </row>
    <row r="8728" spans="1:2">
      <c r="A8728" s="538" t="s">
        <v>9039</v>
      </c>
      <c r="B8728" s="550">
        <v>54119</v>
      </c>
    </row>
    <row r="8729" spans="1:2">
      <c r="A8729" s="538" t="s">
        <v>9040</v>
      </c>
      <c r="B8729" s="550">
        <v>54120</v>
      </c>
    </row>
    <row r="8730" spans="1:2">
      <c r="A8730" s="538" t="s">
        <v>9041</v>
      </c>
      <c r="B8730" s="550">
        <v>54121</v>
      </c>
    </row>
    <row r="8731" spans="1:2">
      <c r="A8731" s="538" t="s">
        <v>9042</v>
      </c>
      <c r="B8731" s="550">
        <v>54122</v>
      </c>
    </row>
    <row r="8732" spans="1:2">
      <c r="A8732" s="538" t="s">
        <v>9043</v>
      </c>
      <c r="B8732" s="550">
        <v>54123</v>
      </c>
    </row>
    <row r="8733" spans="1:2">
      <c r="A8733" s="538" t="s">
        <v>9044</v>
      </c>
      <c r="B8733" s="550">
        <v>54124</v>
      </c>
    </row>
    <row r="8734" spans="1:2">
      <c r="A8734" s="538" t="s">
        <v>9045</v>
      </c>
      <c r="B8734" s="550">
        <v>54125</v>
      </c>
    </row>
    <row r="8735" spans="1:2">
      <c r="A8735" s="538" t="s">
        <v>9046</v>
      </c>
      <c r="B8735" s="550">
        <v>54126</v>
      </c>
    </row>
    <row r="8736" spans="1:2">
      <c r="A8736" s="538" t="s">
        <v>9047</v>
      </c>
      <c r="B8736" s="550">
        <v>54127</v>
      </c>
    </row>
    <row r="8737" spans="1:2">
      <c r="A8737" s="538" t="s">
        <v>9048</v>
      </c>
      <c r="B8737" s="550">
        <v>54128</v>
      </c>
    </row>
    <row r="8738" spans="1:2">
      <c r="A8738" s="538" t="s">
        <v>9049</v>
      </c>
      <c r="B8738" s="550">
        <v>54129</v>
      </c>
    </row>
    <row r="8739" spans="1:2">
      <c r="A8739" s="538" t="s">
        <v>9050</v>
      </c>
      <c r="B8739" s="550">
        <v>54130</v>
      </c>
    </row>
    <row r="8740" spans="1:2">
      <c r="A8740" s="538" t="s">
        <v>9051</v>
      </c>
      <c r="B8740" s="550">
        <v>54131</v>
      </c>
    </row>
    <row r="8741" spans="1:2">
      <c r="A8741" s="538" t="s">
        <v>9052</v>
      </c>
      <c r="B8741" s="550">
        <v>54132</v>
      </c>
    </row>
    <row r="8742" spans="1:2">
      <c r="A8742" s="538" t="s">
        <v>9053</v>
      </c>
      <c r="B8742" s="550">
        <v>54133</v>
      </c>
    </row>
    <row r="8743" spans="1:2">
      <c r="A8743" s="538" t="s">
        <v>9054</v>
      </c>
      <c r="B8743" s="550">
        <v>54134</v>
      </c>
    </row>
    <row r="8744" spans="1:2">
      <c r="A8744" s="538" t="s">
        <v>9055</v>
      </c>
      <c r="B8744" s="550">
        <v>54135</v>
      </c>
    </row>
    <row r="8745" spans="1:2">
      <c r="A8745" s="538" t="s">
        <v>9056</v>
      </c>
      <c r="B8745" s="550">
        <v>54136</v>
      </c>
    </row>
    <row r="8746" spans="1:2">
      <c r="A8746" s="538" t="s">
        <v>9057</v>
      </c>
      <c r="B8746" s="550">
        <v>54137</v>
      </c>
    </row>
    <row r="8747" spans="1:2">
      <c r="A8747" s="538" t="s">
        <v>9058</v>
      </c>
      <c r="B8747" s="550">
        <v>54138</v>
      </c>
    </row>
    <row r="8748" spans="1:2">
      <c r="A8748" s="538" t="s">
        <v>9059</v>
      </c>
      <c r="B8748" s="550">
        <v>54139</v>
      </c>
    </row>
    <row r="8749" spans="1:2">
      <c r="A8749" s="538" t="s">
        <v>9060</v>
      </c>
      <c r="B8749" s="550">
        <v>54140</v>
      </c>
    </row>
    <row r="8750" spans="1:2">
      <c r="A8750" s="538" t="s">
        <v>9061</v>
      </c>
      <c r="B8750" s="550">
        <v>54141</v>
      </c>
    </row>
    <row r="8751" spans="1:2">
      <c r="A8751" s="538" t="s">
        <v>9062</v>
      </c>
      <c r="B8751" s="550">
        <v>54142</v>
      </c>
    </row>
    <row r="8752" spans="1:2">
      <c r="A8752" s="538" t="s">
        <v>9063</v>
      </c>
      <c r="B8752" s="550">
        <v>54143</v>
      </c>
    </row>
    <row r="8753" spans="1:2">
      <c r="A8753" s="538" t="s">
        <v>9064</v>
      </c>
      <c r="B8753" s="550">
        <v>54144</v>
      </c>
    </row>
    <row r="8754" spans="1:2">
      <c r="A8754" s="538" t="s">
        <v>9065</v>
      </c>
      <c r="B8754" s="550">
        <v>54145</v>
      </c>
    </row>
    <row r="8755" spans="1:2">
      <c r="A8755" s="538" t="s">
        <v>9066</v>
      </c>
      <c r="B8755" s="550">
        <v>54146</v>
      </c>
    </row>
    <row r="8756" spans="1:2">
      <c r="A8756" s="538" t="s">
        <v>9067</v>
      </c>
      <c r="B8756" s="550">
        <v>54147</v>
      </c>
    </row>
    <row r="8757" spans="1:2">
      <c r="A8757" s="538" t="s">
        <v>9068</v>
      </c>
      <c r="B8757" s="550">
        <v>54148</v>
      </c>
    </row>
    <row r="8758" spans="1:2">
      <c r="A8758" s="538" t="s">
        <v>9069</v>
      </c>
      <c r="B8758" s="550">
        <v>54149</v>
      </c>
    </row>
    <row r="8759" spans="1:2">
      <c r="A8759" s="538" t="s">
        <v>9070</v>
      </c>
      <c r="B8759" s="550">
        <v>54150</v>
      </c>
    </row>
    <row r="8760" spans="1:2">
      <c r="A8760" s="538" t="s">
        <v>9071</v>
      </c>
      <c r="B8760" s="550">
        <v>54151</v>
      </c>
    </row>
    <row r="8761" spans="1:2">
      <c r="A8761" s="538" t="s">
        <v>9072</v>
      </c>
      <c r="B8761" s="550">
        <v>54152</v>
      </c>
    </row>
    <row r="8762" spans="1:2">
      <c r="A8762" s="538" t="s">
        <v>9073</v>
      </c>
      <c r="B8762" s="550">
        <v>54153</v>
      </c>
    </row>
    <row r="8763" spans="1:2">
      <c r="A8763" s="538" t="s">
        <v>9074</v>
      </c>
      <c r="B8763" s="550">
        <v>54154</v>
      </c>
    </row>
    <row r="8764" spans="1:2">
      <c r="A8764" s="538" t="s">
        <v>9075</v>
      </c>
      <c r="B8764" s="550">
        <v>54155</v>
      </c>
    </row>
    <row r="8765" spans="1:2">
      <c r="A8765" s="538" t="s">
        <v>9076</v>
      </c>
      <c r="B8765" s="550">
        <v>54156</v>
      </c>
    </row>
    <row r="8766" spans="1:2">
      <c r="A8766" s="538" t="s">
        <v>9077</v>
      </c>
      <c r="B8766" s="550">
        <v>54157</v>
      </c>
    </row>
    <row r="8767" spans="1:2">
      <c r="A8767" s="538" t="s">
        <v>9078</v>
      </c>
      <c r="B8767" s="550">
        <v>54158</v>
      </c>
    </row>
    <row r="8768" spans="1:2">
      <c r="A8768" s="538" t="s">
        <v>9079</v>
      </c>
      <c r="B8768" s="550">
        <v>54159</v>
      </c>
    </row>
    <row r="8769" spans="1:2">
      <c r="A8769" s="538" t="s">
        <v>9080</v>
      </c>
      <c r="B8769" s="550">
        <v>54160</v>
      </c>
    </row>
    <row r="8770" spans="1:2">
      <c r="A8770" s="538" t="s">
        <v>9081</v>
      </c>
      <c r="B8770" s="550">
        <v>54161</v>
      </c>
    </row>
    <row r="8771" spans="1:2">
      <c r="A8771" s="538" t="s">
        <v>9082</v>
      </c>
      <c r="B8771" s="550">
        <v>54162</v>
      </c>
    </row>
    <row r="8772" spans="1:2">
      <c r="A8772" s="538" t="s">
        <v>9083</v>
      </c>
      <c r="B8772" s="550">
        <v>54163</v>
      </c>
    </row>
    <row r="8773" spans="1:2">
      <c r="A8773" s="538" t="s">
        <v>9084</v>
      </c>
      <c r="B8773" s="550">
        <v>54164</v>
      </c>
    </row>
    <row r="8774" spans="1:2">
      <c r="A8774" s="538" t="s">
        <v>9085</v>
      </c>
      <c r="B8774" s="550">
        <v>54165</v>
      </c>
    </row>
    <row r="8775" spans="1:2">
      <c r="A8775" s="538" t="s">
        <v>9086</v>
      </c>
      <c r="B8775" s="550">
        <v>54166</v>
      </c>
    </row>
    <row r="8776" spans="1:2">
      <c r="A8776" s="538" t="s">
        <v>9087</v>
      </c>
      <c r="B8776" s="550">
        <v>54167</v>
      </c>
    </row>
    <row r="8777" spans="1:2">
      <c r="A8777" s="538" t="s">
        <v>9088</v>
      </c>
      <c r="B8777" s="550">
        <v>54168</v>
      </c>
    </row>
    <row r="8778" spans="1:2">
      <c r="A8778" s="538" t="s">
        <v>9089</v>
      </c>
      <c r="B8778" s="550">
        <v>54169</v>
      </c>
    </row>
    <row r="8779" spans="1:2">
      <c r="A8779" s="538" t="s">
        <v>9090</v>
      </c>
      <c r="B8779" s="550">
        <v>54170</v>
      </c>
    </row>
    <row r="8780" spans="1:2">
      <c r="A8780" s="538" t="s">
        <v>9091</v>
      </c>
      <c r="B8780" s="550">
        <v>54171</v>
      </c>
    </row>
    <row r="8781" spans="1:2">
      <c r="A8781" s="538" t="s">
        <v>9092</v>
      </c>
      <c r="B8781" s="550">
        <v>54172</v>
      </c>
    </row>
    <row r="8782" spans="1:2">
      <c r="A8782" s="538" t="s">
        <v>9093</v>
      </c>
      <c r="B8782" s="550">
        <v>54173</v>
      </c>
    </row>
    <row r="8783" spans="1:2">
      <c r="A8783" s="538" t="s">
        <v>9094</v>
      </c>
      <c r="B8783" s="550">
        <v>54174</v>
      </c>
    </row>
    <row r="8784" spans="1:2">
      <c r="A8784" s="538" t="s">
        <v>9095</v>
      </c>
      <c r="B8784" s="550">
        <v>54175</v>
      </c>
    </row>
    <row r="8785" spans="1:2">
      <c r="A8785" s="538" t="s">
        <v>9096</v>
      </c>
      <c r="B8785" s="550">
        <v>54176</v>
      </c>
    </row>
    <row r="8786" spans="1:2">
      <c r="A8786" s="538" t="s">
        <v>9097</v>
      </c>
      <c r="B8786" s="550">
        <v>54177</v>
      </c>
    </row>
    <row r="8787" spans="1:2">
      <c r="A8787" s="538" t="s">
        <v>9098</v>
      </c>
      <c r="B8787" s="550">
        <v>54178</v>
      </c>
    </row>
    <row r="8788" spans="1:2">
      <c r="A8788" s="538" t="s">
        <v>9099</v>
      </c>
      <c r="B8788" s="550">
        <v>54179</v>
      </c>
    </row>
    <row r="8789" spans="1:2">
      <c r="A8789" s="538" t="s">
        <v>9100</v>
      </c>
      <c r="B8789" s="550">
        <v>54180</v>
      </c>
    </row>
    <row r="8790" spans="1:2">
      <c r="A8790" s="538" t="s">
        <v>9101</v>
      </c>
      <c r="B8790" s="550">
        <v>54181</v>
      </c>
    </row>
    <row r="8791" spans="1:2">
      <c r="A8791" s="538" t="s">
        <v>9102</v>
      </c>
      <c r="B8791" s="550">
        <v>54182</v>
      </c>
    </row>
    <row r="8792" spans="1:2">
      <c r="A8792" s="538" t="s">
        <v>9103</v>
      </c>
      <c r="B8792" s="550">
        <v>54183</v>
      </c>
    </row>
    <row r="8793" spans="1:2">
      <c r="A8793" s="538" t="s">
        <v>9104</v>
      </c>
      <c r="B8793" s="550">
        <v>54184</v>
      </c>
    </row>
    <row r="8794" spans="1:2">
      <c r="A8794" s="538" t="s">
        <v>9105</v>
      </c>
      <c r="B8794" s="550">
        <v>54185</v>
      </c>
    </row>
    <row r="8795" spans="1:2">
      <c r="A8795" s="538" t="s">
        <v>9106</v>
      </c>
      <c r="B8795" s="550">
        <v>54186</v>
      </c>
    </row>
    <row r="8796" spans="1:2">
      <c r="A8796" s="538" t="s">
        <v>9107</v>
      </c>
      <c r="B8796" s="550">
        <v>54187</v>
      </c>
    </row>
    <row r="8797" spans="1:2">
      <c r="A8797" s="538" t="s">
        <v>9108</v>
      </c>
      <c r="B8797" s="550">
        <v>54188</v>
      </c>
    </row>
    <row r="8798" spans="1:2">
      <c r="A8798" s="538" t="s">
        <v>9109</v>
      </c>
      <c r="B8798" s="550">
        <v>54189</v>
      </c>
    </row>
    <row r="8799" spans="1:2">
      <c r="A8799" s="538" t="s">
        <v>9110</v>
      </c>
      <c r="B8799" s="550">
        <v>54190</v>
      </c>
    </row>
    <row r="8800" spans="1:2">
      <c r="A8800" s="538" t="s">
        <v>9111</v>
      </c>
      <c r="B8800" s="550">
        <v>54191</v>
      </c>
    </row>
    <row r="8801" spans="1:2">
      <c r="A8801" s="538" t="s">
        <v>9112</v>
      </c>
      <c r="B8801" s="550">
        <v>54192</v>
      </c>
    </row>
    <row r="8802" spans="1:2">
      <c r="A8802" s="538" t="s">
        <v>9113</v>
      </c>
      <c r="B8802" s="550">
        <v>54193</v>
      </c>
    </row>
    <row r="8803" spans="1:2">
      <c r="A8803" s="538" t="s">
        <v>9114</v>
      </c>
      <c r="B8803" s="550">
        <v>54194</v>
      </c>
    </row>
    <row r="8804" spans="1:2">
      <c r="A8804" s="538" t="s">
        <v>9115</v>
      </c>
      <c r="B8804" s="550">
        <v>54195</v>
      </c>
    </row>
    <row r="8805" spans="1:2">
      <c r="A8805" s="538" t="s">
        <v>9116</v>
      </c>
      <c r="B8805" s="550">
        <v>54196</v>
      </c>
    </row>
    <row r="8806" spans="1:2">
      <c r="A8806" s="538" t="s">
        <v>9117</v>
      </c>
      <c r="B8806" s="550">
        <v>54197</v>
      </c>
    </row>
    <row r="8807" spans="1:2">
      <c r="A8807" s="538" t="s">
        <v>9118</v>
      </c>
      <c r="B8807" s="550">
        <v>54198</v>
      </c>
    </row>
    <row r="8808" spans="1:2">
      <c r="A8808" s="538" t="s">
        <v>9119</v>
      </c>
      <c r="B8808" s="550">
        <v>54199</v>
      </c>
    </row>
    <row r="8809" spans="1:2">
      <c r="A8809" s="538" t="s">
        <v>9120</v>
      </c>
      <c r="B8809" s="550">
        <v>54200</v>
      </c>
    </row>
    <row r="8810" spans="1:2">
      <c r="A8810" s="538" t="s">
        <v>9121</v>
      </c>
      <c r="B8810" s="550">
        <v>54201</v>
      </c>
    </row>
    <row r="8811" spans="1:2">
      <c r="A8811" s="538" t="s">
        <v>9122</v>
      </c>
      <c r="B8811" s="550">
        <v>54202</v>
      </c>
    </row>
    <row r="8812" spans="1:2">
      <c r="A8812" s="538" t="s">
        <v>9123</v>
      </c>
      <c r="B8812" s="550">
        <v>54203</v>
      </c>
    </row>
    <row r="8813" spans="1:2">
      <c r="A8813" s="538" t="s">
        <v>9124</v>
      </c>
      <c r="B8813" s="550">
        <v>54204</v>
      </c>
    </row>
    <row r="8814" spans="1:2">
      <c r="A8814" s="538" t="s">
        <v>9125</v>
      </c>
      <c r="B8814" s="550">
        <v>54205</v>
      </c>
    </row>
    <row r="8815" spans="1:2">
      <c r="A8815" s="538" t="s">
        <v>9126</v>
      </c>
      <c r="B8815" s="550">
        <v>54206</v>
      </c>
    </row>
    <row r="8816" spans="1:2">
      <c r="A8816" s="538" t="s">
        <v>9127</v>
      </c>
      <c r="B8816" s="550">
        <v>54207</v>
      </c>
    </row>
    <row r="8817" spans="1:2">
      <c r="A8817" s="538" t="s">
        <v>9128</v>
      </c>
      <c r="B8817" s="550">
        <v>54208</v>
      </c>
    </row>
    <row r="8818" spans="1:2">
      <c r="A8818" s="538" t="s">
        <v>9129</v>
      </c>
      <c r="B8818" s="550">
        <v>54209</v>
      </c>
    </row>
    <row r="8819" spans="1:2">
      <c r="A8819" s="538" t="s">
        <v>9130</v>
      </c>
      <c r="B8819" s="550">
        <v>54210</v>
      </c>
    </row>
    <row r="8820" spans="1:2">
      <c r="A8820" s="538" t="s">
        <v>9131</v>
      </c>
      <c r="B8820" s="550">
        <v>54211</v>
      </c>
    </row>
    <row r="8821" spans="1:2">
      <c r="A8821" s="538" t="s">
        <v>9132</v>
      </c>
      <c r="B8821" s="550">
        <v>54212</v>
      </c>
    </row>
    <row r="8822" spans="1:2">
      <c r="A8822" s="538" t="s">
        <v>9133</v>
      </c>
      <c r="B8822" s="550">
        <v>54213</v>
      </c>
    </row>
    <row r="8823" spans="1:2">
      <c r="A8823" s="538" t="s">
        <v>9134</v>
      </c>
      <c r="B8823" s="550">
        <v>54214</v>
      </c>
    </row>
    <row r="8824" spans="1:2">
      <c r="A8824" s="538" t="s">
        <v>9135</v>
      </c>
      <c r="B8824" s="550">
        <v>54215</v>
      </c>
    </row>
    <row r="8825" spans="1:2">
      <c r="A8825" s="538" t="s">
        <v>9136</v>
      </c>
      <c r="B8825" s="550">
        <v>54216</v>
      </c>
    </row>
    <row r="8826" spans="1:2">
      <c r="A8826" s="538" t="s">
        <v>9137</v>
      </c>
      <c r="B8826" s="550">
        <v>54217</v>
      </c>
    </row>
    <row r="8827" spans="1:2">
      <c r="A8827" s="538" t="s">
        <v>9138</v>
      </c>
      <c r="B8827" s="550">
        <v>54218</v>
      </c>
    </row>
    <row r="8828" spans="1:2">
      <c r="A8828" s="538" t="s">
        <v>9139</v>
      </c>
      <c r="B8828" s="550">
        <v>54219</v>
      </c>
    </row>
    <row r="8829" spans="1:2">
      <c r="A8829" s="538" t="s">
        <v>9140</v>
      </c>
      <c r="B8829" s="550">
        <v>54220</v>
      </c>
    </row>
    <row r="8830" spans="1:2">
      <c r="A8830" s="538" t="s">
        <v>9141</v>
      </c>
      <c r="B8830" s="550">
        <v>54221</v>
      </c>
    </row>
    <row r="8831" spans="1:2">
      <c r="A8831" s="538" t="s">
        <v>9142</v>
      </c>
      <c r="B8831" s="550">
        <v>54222</v>
      </c>
    </row>
    <row r="8832" spans="1:2">
      <c r="A8832" s="538" t="s">
        <v>9143</v>
      </c>
      <c r="B8832" s="550">
        <v>54223</v>
      </c>
    </row>
    <row r="8833" spans="1:2">
      <c r="A8833" s="538" t="s">
        <v>9144</v>
      </c>
      <c r="B8833" s="550">
        <v>54224</v>
      </c>
    </row>
    <row r="8834" spans="1:2">
      <c r="A8834" s="538" t="s">
        <v>9145</v>
      </c>
      <c r="B8834" s="550">
        <v>54225</v>
      </c>
    </row>
    <row r="8835" spans="1:2">
      <c r="A8835" s="538" t="s">
        <v>9146</v>
      </c>
      <c r="B8835" s="550">
        <v>54226</v>
      </c>
    </row>
    <row r="8836" spans="1:2">
      <c r="A8836" s="538" t="s">
        <v>9147</v>
      </c>
      <c r="B8836" s="550">
        <v>54227</v>
      </c>
    </row>
    <row r="8837" spans="1:2">
      <c r="A8837" s="538" t="s">
        <v>9148</v>
      </c>
      <c r="B8837" s="550">
        <v>54228</v>
      </c>
    </row>
    <row r="8838" spans="1:2">
      <c r="A8838" s="538" t="s">
        <v>9149</v>
      </c>
      <c r="B8838" s="550">
        <v>54229</v>
      </c>
    </row>
    <row r="8839" spans="1:2">
      <c r="A8839" s="538" t="s">
        <v>9150</v>
      </c>
      <c r="B8839" s="550">
        <v>54230</v>
      </c>
    </row>
    <row r="8840" spans="1:2">
      <c r="A8840" s="538" t="s">
        <v>9151</v>
      </c>
      <c r="B8840" s="550">
        <v>54231</v>
      </c>
    </row>
    <row r="8841" spans="1:2">
      <c r="A8841" s="538" t="s">
        <v>9152</v>
      </c>
      <c r="B8841" s="550">
        <v>54232</v>
      </c>
    </row>
    <row r="8842" spans="1:2">
      <c r="A8842" s="538" t="s">
        <v>9153</v>
      </c>
      <c r="B8842" s="550">
        <v>54233</v>
      </c>
    </row>
    <row r="8843" spans="1:2">
      <c r="A8843" s="538" t="s">
        <v>9154</v>
      </c>
      <c r="B8843" s="550">
        <v>54234</v>
      </c>
    </row>
    <row r="8844" spans="1:2">
      <c r="A8844" s="538" t="s">
        <v>9155</v>
      </c>
      <c r="B8844" s="550">
        <v>54235</v>
      </c>
    </row>
    <row r="8845" spans="1:2">
      <c r="A8845" s="538" t="s">
        <v>9156</v>
      </c>
      <c r="B8845" s="550">
        <v>54236</v>
      </c>
    </row>
    <row r="8846" spans="1:2">
      <c r="A8846" s="538" t="s">
        <v>9157</v>
      </c>
      <c r="B8846" s="550">
        <v>54237</v>
      </c>
    </row>
    <row r="8847" spans="1:2">
      <c r="A8847" s="538" t="s">
        <v>9158</v>
      </c>
      <c r="B8847" s="550">
        <v>54238</v>
      </c>
    </row>
    <row r="8848" spans="1:2">
      <c r="A8848" s="538" t="s">
        <v>9159</v>
      </c>
      <c r="B8848" s="550">
        <v>54239</v>
      </c>
    </row>
    <row r="8849" spans="1:2">
      <c r="A8849" s="538" t="s">
        <v>9160</v>
      </c>
      <c r="B8849" s="550">
        <v>54240</v>
      </c>
    </row>
    <row r="8850" spans="1:2">
      <c r="A8850" s="538" t="s">
        <v>9161</v>
      </c>
      <c r="B8850" s="550">
        <v>54241</v>
      </c>
    </row>
    <row r="8851" spans="1:2">
      <c r="A8851" s="538" t="s">
        <v>9162</v>
      </c>
      <c r="B8851" s="550">
        <v>54242</v>
      </c>
    </row>
    <row r="8852" spans="1:2">
      <c r="A8852" s="538" t="s">
        <v>9163</v>
      </c>
      <c r="B8852" s="550">
        <v>54243</v>
      </c>
    </row>
    <row r="8853" spans="1:2">
      <c r="A8853" s="538" t="s">
        <v>9164</v>
      </c>
      <c r="B8853" s="550">
        <v>54244</v>
      </c>
    </row>
    <row r="8854" spans="1:2">
      <c r="A8854" s="538" t="s">
        <v>9165</v>
      </c>
      <c r="B8854" s="550">
        <v>54245</v>
      </c>
    </row>
    <row r="8855" spans="1:2">
      <c r="A8855" s="538" t="s">
        <v>9166</v>
      </c>
      <c r="B8855" s="550">
        <v>54246</v>
      </c>
    </row>
    <row r="8856" spans="1:2">
      <c r="A8856" s="538" t="s">
        <v>9167</v>
      </c>
      <c r="B8856" s="550">
        <v>54247</v>
      </c>
    </row>
    <row r="8857" spans="1:2">
      <c r="A8857" s="538" t="s">
        <v>9168</v>
      </c>
      <c r="B8857" s="550">
        <v>54248</v>
      </c>
    </row>
    <row r="8858" spans="1:2">
      <c r="A8858" s="538" t="s">
        <v>9169</v>
      </c>
      <c r="B8858" s="550">
        <v>54249</v>
      </c>
    </row>
    <row r="8859" spans="1:2">
      <c r="A8859" s="538" t="s">
        <v>9170</v>
      </c>
      <c r="B8859" s="550">
        <v>54250</v>
      </c>
    </row>
    <row r="8860" spans="1:2">
      <c r="A8860" s="538" t="s">
        <v>9171</v>
      </c>
      <c r="B8860" s="550">
        <v>54251</v>
      </c>
    </row>
    <row r="8861" spans="1:2">
      <c r="A8861" s="538" t="s">
        <v>9172</v>
      </c>
      <c r="B8861" s="550">
        <v>54252</v>
      </c>
    </row>
    <row r="8862" spans="1:2">
      <c r="A8862" s="538" t="s">
        <v>9173</v>
      </c>
      <c r="B8862" s="550">
        <v>54253</v>
      </c>
    </row>
    <row r="8863" spans="1:2">
      <c r="A8863" s="538" t="s">
        <v>9174</v>
      </c>
      <c r="B8863" s="550">
        <v>54254</v>
      </c>
    </row>
    <row r="8864" spans="1:2">
      <c r="A8864" s="538" t="s">
        <v>9175</v>
      </c>
      <c r="B8864" s="550">
        <v>54255</v>
      </c>
    </row>
    <row r="8865" spans="1:2">
      <c r="A8865" s="538" t="s">
        <v>9176</v>
      </c>
      <c r="B8865" s="550">
        <v>54256</v>
      </c>
    </row>
    <row r="8866" spans="1:2">
      <c r="A8866" s="538" t="s">
        <v>9177</v>
      </c>
      <c r="B8866" s="550">
        <v>54257</v>
      </c>
    </row>
    <row r="8867" spans="1:2">
      <c r="A8867" s="538" t="s">
        <v>9178</v>
      </c>
      <c r="B8867" s="550">
        <v>54258</v>
      </c>
    </row>
    <row r="8868" spans="1:2">
      <c r="A8868" s="538" t="s">
        <v>9179</v>
      </c>
      <c r="B8868" s="550">
        <v>54259</v>
      </c>
    </row>
    <row r="8869" spans="1:2">
      <c r="A8869" s="538" t="s">
        <v>9180</v>
      </c>
      <c r="B8869" s="550">
        <v>54260</v>
      </c>
    </row>
    <row r="8870" spans="1:2">
      <c r="A8870" s="538" t="s">
        <v>9181</v>
      </c>
      <c r="B8870" s="550">
        <v>54261</v>
      </c>
    </row>
    <row r="8871" spans="1:2">
      <c r="A8871" s="538" t="s">
        <v>9182</v>
      </c>
      <c r="B8871" s="550">
        <v>54262</v>
      </c>
    </row>
    <row r="8872" spans="1:2">
      <c r="A8872" s="538" t="s">
        <v>9183</v>
      </c>
      <c r="B8872" s="550">
        <v>54263</v>
      </c>
    </row>
    <row r="8873" spans="1:2">
      <c r="A8873" s="538" t="s">
        <v>9184</v>
      </c>
      <c r="B8873" s="550">
        <v>54264</v>
      </c>
    </row>
    <row r="8874" spans="1:2">
      <c r="A8874" s="538" t="s">
        <v>9185</v>
      </c>
      <c r="B8874" s="550">
        <v>54265</v>
      </c>
    </row>
    <row r="8875" spans="1:2">
      <c r="A8875" s="538" t="s">
        <v>9186</v>
      </c>
      <c r="B8875" s="550">
        <v>54266</v>
      </c>
    </row>
    <row r="8876" spans="1:2">
      <c r="A8876" s="538" t="s">
        <v>9187</v>
      </c>
      <c r="B8876" s="550">
        <v>54267</v>
      </c>
    </row>
    <row r="8877" spans="1:2">
      <c r="A8877" s="538" t="s">
        <v>9188</v>
      </c>
      <c r="B8877" s="550">
        <v>54268</v>
      </c>
    </row>
    <row r="8878" spans="1:2">
      <c r="A8878" s="538" t="s">
        <v>9189</v>
      </c>
      <c r="B8878" s="550">
        <v>54269</v>
      </c>
    </row>
    <row r="8879" spans="1:2">
      <c r="A8879" s="538" t="s">
        <v>9190</v>
      </c>
      <c r="B8879" s="550">
        <v>54270</v>
      </c>
    </row>
    <row r="8880" spans="1:2">
      <c r="A8880" s="538" t="s">
        <v>9191</v>
      </c>
      <c r="B8880" s="550">
        <v>54271</v>
      </c>
    </row>
    <row r="8881" spans="1:2">
      <c r="A8881" s="538" t="s">
        <v>9192</v>
      </c>
      <c r="B8881" s="550">
        <v>54272</v>
      </c>
    </row>
    <row r="8882" spans="1:2">
      <c r="A8882" s="538" t="s">
        <v>9193</v>
      </c>
      <c r="B8882" s="550">
        <v>54273</v>
      </c>
    </row>
    <row r="8883" spans="1:2">
      <c r="A8883" s="538" t="s">
        <v>9194</v>
      </c>
      <c r="B8883" s="550">
        <v>54274</v>
      </c>
    </row>
    <row r="8884" spans="1:2">
      <c r="A8884" s="538" t="s">
        <v>9195</v>
      </c>
      <c r="B8884" s="550">
        <v>54275</v>
      </c>
    </row>
    <row r="8885" spans="1:2">
      <c r="A8885" s="538" t="s">
        <v>9196</v>
      </c>
      <c r="B8885" s="550">
        <v>54276</v>
      </c>
    </row>
    <row r="8886" spans="1:2">
      <c r="A8886" s="538" t="s">
        <v>9197</v>
      </c>
      <c r="B8886" s="550">
        <v>54277</v>
      </c>
    </row>
    <row r="8887" spans="1:2">
      <c r="A8887" s="538" t="s">
        <v>9198</v>
      </c>
      <c r="B8887" s="550">
        <v>54278</v>
      </c>
    </row>
    <row r="8888" spans="1:2">
      <c r="A8888" s="538" t="s">
        <v>9199</v>
      </c>
      <c r="B8888" s="550">
        <v>54279</v>
      </c>
    </row>
    <row r="8889" spans="1:2">
      <c r="A8889" s="538" t="s">
        <v>9200</v>
      </c>
      <c r="B8889" s="550">
        <v>54280</v>
      </c>
    </row>
    <row r="8890" spans="1:2">
      <c r="A8890" s="538" t="s">
        <v>9201</v>
      </c>
      <c r="B8890" s="550">
        <v>54281</v>
      </c>
    </row>
    <row r="8891" spans="1:2">
      <c r="A8891" s="538" t="s">
        <v>9202</v>
      </c>
      <c r="B8891" s="550">
        <v>54282</v>
      </c>
    </row>
    <row r="8892" spans="1:2">
      <c r="A8892" s="538" t="s">
        <v>9203</v>
      </c>
      <c r="B8892" s="550">
        <v>54283</v>
      </c>
    </row>
    <row r="8893" spans="1:2">
      <c r="A8893" s="538" t="s">
        <v>9204</v>
      </c>
      <c r="B8893" s="550">
        <v>54284</v>
      </c>
    </row>
    <row r="8894" spans="1:2">
      <c r="A8894" s="538" t="s">
        <v>9205</v>
      </c>
      <c r="B8894" s="550">
        <v>54285</v>
      </c>
    </row>
    <row r="8895" spans="1:2">
      <c r="A8895" s="538" t="s">
        <v>9206</v>
      </c>
      <c r="B8895" s="550">
        <v>54286</v>
      </c>
    </row>
    <row r="8896" spans="1:2">
      <c r="A8896" s="538" t="s">
        <v>9207</v>
      </c>
      <c r="B8896" s="550">
        <v>54287</v>
      </c>
    </row>
    <row r="8897" spans="1:2">
      <c r="A8897" s="538" t="s">
        <v>9208</v>
      </c>
      <c r="B8897" s="550">
        <v>54288</v>
      </c>
    </row>
    <row r="8898" spans="1:2">
      <c r="A8898" s="538" t="s">
        <v>9209</v>
      </c>
      <c r="B8898" s="550">
        <v>54289</v>
      </c>
    </row>
    <row r="8899" spans="1:2">
      <c r="A8899" s="538" t="s">
        <v>9210</v>
      </c>
      <c r="B8899" s="550">
        <v>54290</v>
      </c>
    </row>
    <row r="8900" spans="1:2">
      <c r="A8900" s="538" t="s">
        <v>9211</v>
      </c>
      <c r="B8900" s="550">
        <v>54291</v>
      </c>
    </row>
    <row r="8901" spans="1:2">
      <c r="A8901" s="538" t="s">
        <v>9212</v>
      </c>
      <c r="B8901" s="550">
        <v>54292</v>
      </c>
    </row>
    <row r="8902" spans="1:2">
      <c r="A8902" s="538" t="s">
        <v>9213</v>
      </c>
      <c r="B8902" s="550">
        <v>54293</v>
      </c>
    </row>
    <row r="8903" spans="1:2">
      <c r="A8903" s="538" t="s">
        <v>9214</v>
      </c>
      <c r="B8903" s="550">
        <v>54294</v>
      </c>
    </row>
    <row r="8904" spans="1:2">
      <c r="A8904" s="538" t="s">
        <v>9215</v>
      </c>
      <c r="B8904" s="550">
        <v>54295</v>
      </c>
    </row>
    <row r="8905" spans="1:2">
      <c r="A8905" s="538" t="s">
        <v>9216</v>
      </c>
      <c r="B8905" s="550">
        <v>54296</v>
      </c>
    </row>
    <row r="8906" spans="1:2">
      <c r="A8906" s="538" t="s">
        <v>9217</v>
      </c>
      <c r="B8906" s="550">
        <v>54297</v>
      </c>
    </row>
    <row r="8907" spans="1:2">
      <c r="A8907" s="538" t="s">
        <v>9218</v>
      </c>
      <c r="B8907" s="550">
        <v>54298</v>
      </c>
    </row>
    <row r="8908" spans="1:2">
      <c r="A8908" s="538" t="s">
        <v>9219</v>
      </c>
      <c r="B8908" s="550">
        <v>54299</v>
      </c>
    </row>
    <row r="8909" spans="1:2">
      <c r="A8909" s="538" t="s">
        <v>9220</v>
      </c>
      <c r="B8909" s="550">
        <v>54300</v>
      </c>
    </row>
    <row r="8910" spans="1:2">
      <c r="A8910" s="538" t="s">
        <v>9221</v>
      </c>
      <c r="B8910" s="550">
        <v>54301</v>
      </c>
    </row>
    <row r="8911" spans="1:2">
      <c r="A8911" s="538" t="s">
        <v>9222</v>
      </c>
      <c r="B8911" s="550">
        <v>54302</v>
      </c>
    </row>
    <row r="8912" spans="1:2">
      <c r="A8912" s="538" t="s">
        <v>9223</v>
      </c>
      <c r="B8912" s="550">
        <v>54303</v>
      </c>
    </row>
    <row r="8913" spans="1:2">
      <c r="A8913" s="538" t="s">
        <v>9224</v>
      </c>
      <c r="B8913" s="550">
        <v>54304</v>
      </c>
    </row>
    <row r="8914" spans="1:2">
      <c r="A8914" s="538" t="s">
        <v>9225</v>
      </c>
      <c r="B8914" s="550">
        <v>54305</v>
      </c>
    </row>
    <row r="8915" spans="1:2">
      <c r="A8915" s="538" t="s">
        <v>9226</v>
      </c>
      <c r="B8915" s="550">
        <v>54306</v>
      </c>
    </row>
    <row r="8916" spans="1:2">
      <c r="A8916" s="538" t="s">
        <v>9227</v>
      </c>
      <c r="B8916" s="550">
        <v>54307</v>
      </c>
    </row>
    <row r="8917" spans="1:2">
      <c r="A8917" s="538" t="s">
        <v>9228</v>
      </c>
      <c r="B8917" s="550">
        <v>54308</v>
      </c>
    </row>
    <row r="8918" spans="1:2">
      <c r="A8918" s="538" t="s">
        <v>9229</v>
      </c>
      <c r="B8918" s="550">
        <v>54309</v>
      </c>
    </row>
    <row r="8919" spans="1:2">
      <c r="A8919" s="538" t="s">
        <v>9230</v>
      </c>
      <c r="B8919" s="550">
        <v>54310</v>
      </c>
    </row>
    <row r="8920" spans="1:2">
      <c r="A8920" s="538" t="s">
        <v>9231</v>
      </c>
      <c r="B8920" s="550">
        <v>54311</v>
      </c>
    </row>
    <row r="8921" spans="1:2">
      <c r="A8921" s="538" t="s">
        <v>9232</v>
      </c>
      <c r="B8921" s="550">
        <v>54312</v>
      </c>
    </row>
    <row r="8922" spans="1:2">
      <c r="A8922" s="538" t="s">
        <v>9233</v>
      </c>
      <c r="B8922" s="550">
        <v>54313</v>
      </c>
    </row>
    <row r="8923" spans="1:2">
      <c r="A8923" s="538" t="s">
        <v>9234</v>
      </c>
      <c r="B8923" s="550">
        <v>54314</v>
      </c>
    </row>
    <row r="8924" spans="1:2">
      <c r="A8924" s="538" t="s">
        <v>9235</v>
      </c>
      <c r="B8924" s="550">
        <v>54315</v>
      </c>
    </row>
    <row r="8925" spans="1:2">
      <c r="A8925" s="538" t="s">
        <v>9236</v>
      </c>
      <c r="B8925" s="550">
        <v>54316</v>
      </c>
    </row>
    <row r="8926" spans="1:2">
      <c r="A8926" s="538" t="s">
        <v>9237</v>
      </c>
      <c r="B8926" s="550">
        <v>54317</v>
      </c>
    </row>
    <row r="8927" spans="1:2">
      <c r="A8927" s="538" t="s">
        <v>9238</v>
      </c>
      <c r="B8927" s="550">
        <v>54318</v>
      </c>
    </row>
    <row r="8928" spans="1:2">
      <c r="A8928" s="538" t="s">
        <v>9239</v>
      </c>
      <c r="B8928" s="550">
        <v>54319</v>
      </c>
    </row>
    <row r="8929" spans="1:2">
      <c r="A8929" s="538" t="s">
        <v>9240</v>
      </c>
      <c r="B8929" s="550">
        <v>54320</v>
      </c>
    </row>
    <row r="8930" spans="1:2">
      <c r="A8930" s="538" t="s">
        <v>9241</v>
      </c>
      <c r="B8930" s="550">
        <v>54321</v>
      </c>
    </row>
    <row r="8931" spans="1:2">
      <c r="A8931" s="538" t="s">
        <v>9242</v>
      </c>
      <c r="B8931" s="550">
        <v>54322</v>
      </c>
    </row>
    <row r="8932" spans="1:2">
      <c r="A8932" s="538" t="s">
        <v>9243</v>
      </c>
      <c r="B8932" s="550">
        <v>54323</v>
      </c>
    </row>
    <row r="8933" spans="1:2">
      <c r="A8933" s="538" t="s">
        <v>9244</v>
      </c>
      <c r="B8933" s="550">
        <v>54324</v>
      </c>
    </row>
    <row r="8934" spans="1:2">
      <c r="A8934" s="538" t="s">
        <v>9245</v>
      </c>
      <c r="B8934" s="550">
        <v>54325</v>
      </c>
    </row>
    <row r="8935" spans="1:2">
      <c r="A8935" s="538" t="s">
        <v>9246</v>
      </c>
      <c r="B8935" s="550">
        <v>54326</v>
      </c>
    </row>
    <row r="8936" spans="1:2">
      <c r="A8936" s="538" t="s">
        <v>9247</v>
      </c>
      <c r="B8936" s="550">
        <v>54327</v>
      </c>
    </row>
    <row r="8937" spans="1:2">
      <c r="A8937" s="538" t="s">
        <v>9248</v>
      </c>
      <c r="B8937" s="550">
        <v>54328</v>
      </c>
    </row>
    <row r="8938" spans="1:2">
      <c r="A8938" s="538" t="s">
        <v>9249</v>
      </c>
      <c r="B8938" s="550">
        <v>54329</v>
      </c>
    </row>
    <row r="8939" spans="1:2">
      <c r="A8939" s="538" t="s">
        <v>9250</v>
      </c>
      <c r="B8939" s="550">
        <v>54330</v>
      </c>
    </row>
    <row r="8940" spans="1:2">
      <c r="A8940" s="538" t="s">
        <v>9251</v>
      </c>
      <c r="B8940" s="550">
        <v>54331</v>
      </c>
    </row>
    <row r="8941" spans="1:2">
      <c r="A8941" s="538" t="s">
        <v>9252</v>
      </c>
      <c r="B8941" s="550">
        <v>54332</v>
      </c>
    </row>
    <row r="8942" spans="1:2">
      <c r="A8942" s="538" t="s">
        <v>9253</v>
      </c>
      <c r="B8942" s="550">
        <v>54333</v>
      </c>
    </row>
    <row r="8943" spans="1:2">
      <c r="A8943" s="538" t="s">
        <v>9254</v>
      </c>
      <c r="B8943" s="550">
        <v>54334</v>
      </c>
    </row>
    <row r="8944" spans="1:2">
      <c r="A8944" s="538" t="s">
        <v>9255</v>
      </c>
      <c r="B8944" s="550">
        <v>54335</v>
      </c>
    </row>
    <row r="8945" spans="1:2">
      <c r="A8945" s="538" t="s">
        <v>9256</v>
      </c>
      <c r="B8945" s="550">
        <v>54336</v>
      </c>
    </row>
    <row r="8946" spans="1:2">
      <c r="A8946" s="538" t="s">
        <v>9257</v>
      </c>
      <c r="B8946" s="550">
        <v>54337</v>
      </c>
    </row>
    <row r="8947" spans="1:2">
      <c r="A8947" s="538" t="s">
        <v>9258</v>
      </c>
      <c r="B8947" s="550">
        <v>54338</v>
      </c>
    </row>
    <row r="8948" spans="1:2">
      <c r="A8948" s="538" t="s">
        <v>9259</v>
      </c>
      <c r="B8948" s="550">
        <v>54339</v>
      </c>
    </row>
    <row r="8949" spans="1:2">
      <c r="A8949" s="538" t="s">
        <v>9260</v>
      </c>
      <c r="B8949" s="550">
        <v>54340</v>
      </c>
    </row>
    <row r="8950" spans="1:2">
      <c r="A8950" s="538" t="s">
        <v>9261</v>
      </c>
      <c r="B8950" s="550">
        <v>54341</v>
      </c>
    </row>
    <row r="8951" spans="1:2">
      <c r="A8951" s="538" t="s">
        <v>9262</v>
      </c>
      <c r="B8951" s="550">
        <v>54342</v>
      </c>
    </row>
    <row r="8952" spans="1:2">
      <c r="A8952" s="538" t="s">
        <v>9263</v>
      </c>
      <c r="B8952" s="550">
        <v>54343</v>
      </c>
    </row>
    <row r="8953" spans="1:2">
      <c r="A8953" s="538" t="s">
        <v>9264</v>
      </c>
      <c r="B8953" s="550">
        <v>54344</v>
      </c>
    </row>
    <row r="8954" spans="1:2">
      <c r="A8954" s="538" t="s">
        <v>9265</v>
      </c>
      <c r="B8954" s="550">
        <v>54345</v>
      </c>
    </row>
    <row r="8955" spans="1:2">
      <c r="A8955" s="538" t="s">
        <v>9266</v>
      </c>
      <c r="B8955" s="550">
        <v>54346</v>
      </c>
    </row>
    <row r="8956" spans="1:2">
      <c r="A8956" s="538" t="s">
        <v>9267</v>
      </c>
      <c r="B8956" s="550">
        <v>54347</v>
      </c>
    </row>
    <row r="8957" spans="1:2">
      <c r="A8957" s="538" t="s">
        <v>9268</v>
      </c>
      <c r="B8957" s="550">
        <v>54348</v>
      </c>
    </row>
    <row r="8958" spans="1:2">
      <c r="A8958" s="538" t="s">
        <v>9269</v>
      </c>
      <c r="B8958" s="550">
        <v>54349</v>
      </c>
    </row>
    <row r="8959" spans="1:2">
      <c r="A8959" s="538" t="s">
        <v>9270</v>
      </c>
      <c r="B8959" s="550">
        <v>54350</v>
      </c>
    </row>
    <row r="8960" spans="1:2">
      <c r="A8960" s="538" t="s">
        <v>9271</v>
      </c>
      <c r="B8960" s="550">
        <v>54351</v>
      </c>
    </row>
    <row r="8961" spans="1:2">
      <c r="A8961" s="538" t="s">
        <v>9272</v>
      </c>
      <c r="B8961" s="550">
        <v>54352</v>
      </c>
    </row>
    <row r="8962" spans="1:2">
      <c r="A8962" s="538" t="s">
        <v>9273</v>
      </c>
      <c r="B8962" s="550">
        <v>54353</v>
      </c>
    </row>
    <row r="8963" spans="1:2">
      <c r="A8963" s="538" t="s">
        <v>9274</v>
      </c>
      <c r="B8963" s="550">
        <v>54354</v>
      </c>
    </row>
    <row r="8964" spans="1:2">
      <c r="A8964" s="538" t="s">
        <v>9275</v>
      </c>
      <c r="B8964" s="550">
        <v>54355</v>
      </c>
    </row>
    <row r="8965" spans="1:2">
      <c r="A8965" s="538" t="s">
        <v>9276</v>
      </c>
      <c r="B8965" s="550">
        <v>54356</v>
      </c>
    </row>
    <row r="8966" spans="1:2">
      <c r="A8966" s="538" t="s">
        <v>9277</v>
      </c>
      <c r="B8966" s="550">
        <v>54357</v>
      </c>
    </row>
    <row r="8967" spans="1:2">
      <c r="A8967" s="538" t="s">
        <v>9278</v>
      </c>
      <c r="B8967" s="550">
        <v>54358</v>
      </c>
    </row>
    <row r="8968" spans="1:2">
      <c r="A8968" s="538" t="s">
        <v>9279</v>
      </c>
      <c r="B8968" s="550">
        <v>54359</v>
      </c>
    </row>
    <row r="8969" spans="1:2">
      <c r="A8969" s="538" t="s">
        <v>9280</v>
      </c>
      <c r="B8969" s="550">
        <v>54360</v>
      </c>
    </row>
    <row r="8970" spans="1:2">
      <c r="A8970" s="538" t="s">
        <v>9281</v>
      </c>
      <c r="B8970" s="550">
        <v>54361</v>
      </c>
    </row>
    <row r="8971" spans="1:2">
      <c r="A8971" s="538" t="s">
        <v>9282</v>
      </c>
      <c r="B8971" s="550">
        <v>54362</v>
      </c>
    </row>
    <row r="8972" spans="1:2">
      <c r="A8972" s="538" t="s">
        <v>9283</v>
      </c>
      <c r="B8972" s="550">
        <v>54363</v>
      </c>
    </row>
    <row r="8973" spans="1:2">
      <c r="A8973" s="538" t="s">
        <v>9284</v>
      </c>
      <c r="B8973" s="550">
        <v>54364</v>
      </c>
    </row>
    <row r="8974" spans="1:2">
      <c r="A8974" s="538" t="s">
        <v>9285</v>
      </c>
      <c r="B8974" s="550">
        <v>54365</v>
      </c>
    </row>
    <row r="8975" spans="1:2">
      <c r="A8975" s="538" t="s">
        <v>9286</v>
      </c>
      <c r="B8975" s="550">
        <v>54366</v>
      </c>
    </row>
    <row r="8976" spans="1:2">
      <c r="A8976" s="538" t="s">
        <v>9287</v>
      </c>
      <c r="B8976" s="550">
        <v>54367</v>
      </c>
    </row>
    <row r="8977" spans="1:2">
      <c r="A8977" s="538" t="s">
        <v>9288</v>
      </c>
      <c r="B8977" s="550">
        <v>54368</v>
      </c>
    </row>
    <row r="8978" spans="1:2">
      <c r="A8978" s="538" t="s">
        <v>9289</v>
      </c>
      <c r="B8978" s="550">
        <v>54369</v>
      </c>
    </row>
    <row r="8979" spans="1:2">
      <c r="A8979" s="538" t="s">
        <v>9290</v>
      </c>
      <c r="B8979" s="550">
        <v>54370</v>
      </c>
    </row>
    <row r="8980" spans="1:2">
      <c r="A8980" s="538" t="s">
        <v>9291</v>
      </c>
      <c r="B8980" s="550">
        <v>54371</v>
      </c>
    </row>
    <row r="8981" spans="1:2">
      <c r="A8981" s="538" t="s">
        <v>9292</v>
      </c>
      <c r="B8981" s="550">
        <v>54372</v>
      </c>
    </row>
    <row r="8982" spans="1:2">
      <c r="A8982" s="538" t="s">
        <v>9293</v>
      </c>
      <c r="B8982" s="550">
        <v>54373</v>
      </c>
    </row>
    <row r="8983" spans="1:2">
      <c r="A8983" s="538" t="s">
        <v>9294</v>
      </c>
      <c r="B8983" s="550">
        <v>54374</v>
      </c>
    </row>
    <row r="8984" spans="1:2">
      <c r="A8984" s="538" t="s">
        <v>9295</v>
      </c>
      <c r="B8984" s="550">
        <v>54375</v>
      </c>
    </row>
    <row r="8985" spans="1:2">
      <c r="A8985" s="538" t="s">
        <v>9296</v>
      </c>
      <c r="B8985" s="550">
        <v>54376</v>
      </c>
    </row>
    <row r="8986" spans="1:2">
      <c r="A8986" s="538" t="s">
        <v>9297</v>
      </c>
      <c r="B8986" s="550">
        <v>54377</v>
      </c>
    </row>
    <row r="8987" spans="1:2">
      <c r="A8987" s="538" t="s">
        <v>9298</v>
      </c>
      <c r="B8987" s="550">
        <v>54378</v>
      </c>
    </row>
    <row r="8988" spans="1:2">
      <c r="A8988" s="538" t="s">
        <v>9299</v>
      </c>
      <c r="B8988" s="550">
        <v>54379</v>
      </c>
    </row>
    <row r="8989" spans="1:2">
      <c r="A8989" s="538" t="s">
        <v>9300</v>
      </c>
      <c r="B8989" s="550">
        <v>54380</v>
      </c>
    </row>
    <row r="8990" spans="1:2">
      <c r="A8990" s="538" t="s">
        <v>9301</v>
      </c>
      <c r="B8990" s="550">
        <v>54381</v>
      </c>
    </row>
    <row r="8991" spans="1:2">
      <c r="A8991" s="538" t="s">
        <v>9302</v>
      </c>
      <c r="B8991" s="550">
        <v>54382</v>
      </c>
    </row>
    <row r="8992" spans="1:2">
      <c r="A8992" s="538" t="s">
        <v>9303</v>
      </c>
      <c r="B8992" s="550">
        <v>54383</v>
      </c>
    </row>
    <row r="8993" spans="1:2">
      <c r="A8993" s="538" t="s">
        <v>9304</v>
      </c>
      <c r="B8993" s="550">
        <v>54384</v>
      </c>
    </row>
    <row r="8994" spans="1:2">
      <c r="A8994" s="538" t="s">
        <v>9305</v>
      </c>
      <c r="B8994" s="550">
        <v>54385</v>
      </c>
    </row>
    <row r="8995" spans="1:2">
      <c r="A8995" s="538" t="s">
        <v>9306</v>
      </c>
      <c r="B8995" s="550">
        <v>54386</v>
      </c>
    </row>
    <row r="8996" spans="1:2">
      <c r="A8996" s="538" t="s">
        <v>9307</v>
      </c>
      <c r="B8996" s="550">
        <v>54387</v>
      </c>
    </row>
    <row r="8997" spans="1:2">
      <c r="A8997" s="538" t="s">
        <v>9308</v>
      </c>
      <c r="B8997" s="550">
        <v>54388</v>
      </c>
    </row>
    <row r="8998" spans="1:2">
      <c r="A8998" s="538" t="s">
        <v>9309</v>
      </c>
      <c r="B8998" s="550">
        <v>54389</v>
      </c>
    </row>
    <row r="8999" spans="1:2">
      <c r="A8999" s="538" t="s">
        <v>9310</v>
      </c>
      <c r="B8999" s="550">
        <v>54390</v>
      </c>
    </row>
    <row r="9000" spans="1:2">
      <c r="A9000" s="538" t="s">
        <v>9311</v>
      </c>
      <c r="B9000" s="550">
        <v>54391</v>
      </c>
    </row>
    <row r="9001" spans="1:2">
      <c r="A9001" s="538" t="s">
        <v>9312</v>
      </c>
      <c r="B9001" s="550">
        <v>54392</v>
      </c>
    </row>
    <row r="9002" spans="1:2">
      <c r="A9002" s="538" t="s">
        <v>9313</v>
      </c>
      <c r="B9002" s="550">
        <v>54393</v>
      </c>
    </row>
    <row r="9003" spans="1:2">
      <c r="A9003" s="538" t="s">
        <v>9314</v>
      </c>
      <c r="B9003" s="550">
        <v>54394</v>
      </c>
    </row>
    <row r="9004" spans="1:2">
      <c r="A9004" s="538" t="s">
        <v>9315</v>
      </c>
      <c r="B9004" s="550">
        <v>54395</v>
      </c>
    </row>
    <row r="9005" spans="1:2">
      <c r="A9005" s="538" t="s">
        <v>9316</v>
      </c>
      <c r="B9005" s="550">
        <v>54396</v>
      </c>
    </row>
    <row r="9006" spans="1:2">
      <c r="A9006" s="538" t="s">
        <v>9317</v>
      </c>
      <c r="B9006" s="550">
        <v>54397</v>
      </c>
    </row>
    <row r="9007" spans="1:2">
      <c r="A9007" s="538" t="s">
        <v>9318</v>
      </c>
      <c r="B9007" s="550">
        <v>54398</v>
      </c>
    </row>
    <row r="9008" spans="1:2">
      <c r="A9008" s="538" t="s">
        <v>9319</v>
      </c>
      <c r="B9008" s="550">
        <v>54399</v>
      </c>
    </row>
    <row r="9009" spans="1:2">
      <c r="A9009" s="538" t="s">
        <v>9320</v>
      </c>
      <c r="B9009" s="550">
        <v>54400</v>
      </c>
    </row>
    <row r="9010" spans="1:2">
      <c r="A9010" s="538" t="s">
        <v>9321</v>
      </c>
      <c r="B9010" s="550">
        <v>54401</v>
      </c>
    </row>
    <row r="9011" spans="1:2">
      <c r="A9011" s="538" t="s">
        <v>9322</v>
      </c>
      <c r="B9011" s="550">
        <v>54402</v>
      </c>
    </row>
    <row r="9012" spans="1:2">
      <c r="A9012" s="538" t="s">
        <v>9323</v>
      </c>
      <c r="B9012" s="550">
        <v>54403</v>
      </c>
    </row>
    <row r="9013" spans="1:2">
      <c r="A9013" s="538" t="s">
        <v>9324</v>
      </c>
      <c r="B9013" s="550">
        <v>54404</v>
      </c>
    </row>
    <row r="9014" spans="1:2">
      <c r="A9014" s="538" t="s">
        <v>9325</v>
      </c>
      <c r="B9014" s="550">
        <v>54405</v>
      </c>
    </row>
    <row r="9015" spans="1:2">
      <c r="A9015" s="538" t="s">
        <v>9326</v>
      </c>
      <c r="B9015" s="550">
        <v>54406</v>
      </c>
    </row>
    <row r="9016" spans="1:2">
      <c r="A9016" s="538" t="s">
        <v>9327</v>
      </c>
      <c r="B9016" s="550">
        <v>54407</v>
      </c>
    </row>
    <row r="9017" spans="1:2">
      <c r="A9017" s="538" t="s">
        <v>9328</v>
      </c>
      <c r="B9017" s="550">
        <v>54408</v>
      </c>
    </row>
    <row r="9018" spans="1:2">
      <c r="A9018" s="538" t="s">
        <v>9329</v>
      </c>
      <c r="B9018" s="550">
        <v>54409</v>
      </c>
    </row>
    <row r="9019" spans="1:2">
      <c r="A9019" s="538" t="s">
        <v>9330</v>
      </c>
      <c r="B9019" s="550">
        <v>54410</v>
      </c>
    </row>
    <row r="9020" spans="1:2">
      <c r="A9020" s="538" t="s">
        <v>9331</v>
      </c>
      <c r="B9020" s="550">
        <v>54411</v>
      </c>
    </row>
    <row r="9021" spans="1:2">
      <c r="A9021" s="538" t="s">
        <v>9332</v>
      </c>
      <c r="B9021" s="550">
        <v>54412</v>
      </c>
    </row>
    <row r="9022" spans="1:2">
      <c r="A9022" s="538" t="s">
        <v>9333</v>
      </c>
      <c r="B9022" s="550">
        <v>54413</v>
      </c>
    </row>
    <row r="9023" spans="1:2">
      <c r="A9023" s="538" t="s">
        <v>9334</v>
      </c>
      <c r="B9023" s="550">
        <v>54414</v>
      </c>
    </row>
    <row r="9024" spans="1:2">
      <c r="A9024" s="538" t="s">
        <v>9335</v>
      </c>
      <c r="B9024" s="550">
        <v>54415</v>
      </c>
    </row>
    <row r="9025" spans="1:2">
      <c r="A9025" s="538" t="s">
        <v>9336</v>
      </c>
      <c r="B9025" s="550">
        <v>54416</v>
      </c>
    </row>
    <row r="9026" spans="1:2">
      <c r="A9026" s="538" t="s">
        <v>9337</v>
      </c>
      <c r="B9026" s="550">
        <v>54417</v>
      </c>
    </row>
    <row r="9027" spans="1:2">
      <c r="A9027" s="538" t="s">
        <v>9338</v>
      </c>
      <c r="B9027" s="550">
        <v>54418</v>
      </c>
    </row>
    <row r="9028" spans="1:2">
      <c r="A9028" s="538" t="s">
        <v>9339</v>
      </c>
      <c r="B9028" s="550">
        <v>54419</v>
      </c>
    </row>
    <row r="9029" spans="1:2">
      <c r="A9029" s="538" t="s">
        <v>9340</v>
      </c>
      <c r="B9029" s="550">
        <v>54420</v>
      </c>
    </row>
    <row r="9030" spans="1:2">
      <c r="A9030" s="538" t="s">
        <v>9341</v>
      </c>
      <c r="B9030" s="550">
        <v>54421</v>
      </c>
    </row>
    <row r="9031" spans="1:2">
      <c r="A9031" s="538" t="s">
        <v>9342</v>
      </c>
      <c r="B9031" s="550">
        <v>54422</v>
      </c>
    </row>
    <row r="9032" spans="1:2">
      <c r="A9032" s="538" t="s">
        <v>9343</v>
      </c>
      <c r="B9032" s="550">
        <v>54423</v>
      </c>
    </row>
    <row r="9033" spans="1:2">
      <c r="A9033" s="538" t="s">
        <v>9344</v>
      </c>
      <c r="B9033" s="550">
        <v>54424</v>
      </c>
    </row>
    <row r="9034" spans="1:2">
      <c r="A9034" s="538" t="s">
        <v>9345</v>
      </c>
      <c r="B9034" s="550">
        <v>54425</v>
      </c>
    </row>
    <row r="9035" spans="1:2">
      <c r="A9035" s="538" t="s">
        <v>9346</v>
      </c>
      <c r="B9035" s="550">
        <v>54426</v>
      </c>
    </row>
    <row r="9036" spans="1:2">
      <c r="A9036" s="538" t="s">
        <v>9347</v>
      </c>
      <c r="B9036" s="550">
        <v>54427</v>
      </c>
    </row>
    <row r="9037" spans="1:2">
      <c r="A9037" s="538" t="s">
        <v>9348</v>
      </c>
      <c r="B9037" s="550">
        <v>54428</v>
      </c>
    </row>
    <row r="9038" spans="1:2">
      <c r="A9038" s="538" t="s">
        <v>9349</v>
      </c>
      <c r="B9038" s="550">
        <v>54429</v>
      </c>
    </row>
    <row r="9039" spans="1:2">
      <c r="A9039" s="538" t="s">
        <v>9350</v>
      </c>
      <c r="B9039" s="550">
        <v>54430</v>
      </c>
    </row>
    <row r="9040" spans="1:2">
      <c r="A9040" s="538" t="s">
        <v>9351</v>
      </c>
      <c r="B9040" s="550">
        <v>54431</v>
      </c>
    </row>
    <row r="9041" spans="1:2">
      <c r="A9041" s="538" t="s">
        <v>9352</v>
      </c>
      <c r="B9041" s="550">
        <v>54432</v>
      </c>
    </row>
    <row r="9042" spans="1:2">
      <c r="A9042" s="538" t="s">
        <v>9353</v>
      </c>
      <c r="B9042" s="550">
        <v>54433</v>
      </c>
    </row>
    <row r="9043" spans="1:2">
      <c r="A9043" s="538" t="s">
        <v>9354</v>
      </c>
      <c r="B9043" s="550">
        <v>54434</v>
      </c>
    </row>
    <row r="9044" spans="1:2">
      <c r="A9044" s="538" t="s">
        <v>9355</v>
      </c>
      <c r="B9044" s="550">
        <v>54435</v>
      </c>
    </row>
    <row r="9045" spans="1:2">
      <c r="A9045" s="538" t="s">
        <v>9356</v>
      </c>
      <c r="B9045" s="550">
        <v>54436</v>
      </c>
    </row>
    <row r="9046" spans="1:2">
      <c r="A9046" s="538" t="s">
        <v>9357</v>
      </c>
      <c r="B9046" s="550">
        <v>54437</v>
      </c>
    </row>
    <row r="9047" spans="1:2">
      <c r="A9047" s="538" t="s">
        <v>9358</v>
      </c>
      <c r="B9047" s="550">
        <v>54438</v>
      </c>
    </row>
    <row r="9048" spans="1:2">
      <c r="A9048" s="538" t="s">
        <v>9359</v>
      </c>
      <c r="B9048" s="550">
        <v>54439</v>
      </c>
    </row>
    <row r="9049" spans="1:2">
      <c r="A9049" s="538" t="s">
        <v>9360</v>
      </c>
      <c r="B9049" s="550">
        <v>54440</v>
      </c>
    </row>
    <row r="9050" spans="1:2">
      <c r="A9050" s="538" t="s">
        <v>9361</v>
      </c>
      <c r="B9050" s="550">
        <v>54441</v>
      </c>
    </row>
    <row r="9051" spans="1:2">
      <c r="A9051" s="538" t="s">
        <v>9362</v>
      </c>
      <c r="B9051" s="550">
        <v>54442</v>
      </c>
    </row>
    <row r="9052" spans="1:2">
      <c r="A9052" s="538" t="s">
        <v>9363</v>
      </c>
      <c r="B9052" s="550">
        <v>54443</v>
      </c>
    </row>
    <row r="9053" spans="1:2">
      <c r="A9053" s="538" t="s">
        <v>9364</v>
      </c>
      <c r="B9053" s="550">
        <v>54444</v>
      </c>
    </row>
    <row r="9054" spans="1:2">
      <c r="A9054" s="538" t="s">
        <v>9365</v>
      </c>
      <c r="B9054" s="550">
        <v>54445</v>
      </c>
    </row>
    <row r="9055" spans="1:2">
      <c r="A9055" s="538" t="s">
        <v>9366</v>
      </c>
      <c r="B9055" s="550">
        <v>54446</v>
      </c>
    </row>
    <row r="9056" spans="1:2">
      <c r="A9056" s="538" t="s">
        <v>9367</v>
      </c>
      <c r="B9056" s="550">
        <v>54447</v>
      </c>
    </row>
    <row r="9057" spans="1:2">
      <c r="A9057" s="538" t="s">
        <v>9368</v>
      </c>
      <c r="B9057" s="550">
        <v>54448</v>
      </c>
    </row>
    <row r="9058" spans="1:2">
      <c r="A9058" s="538" t="s">
        <v>9369</v>
      </c>
      <c r="B9058" s="550">
        <v>54449</v>
      </c>
    </row>
    <row r="9059" spans="1:2">
      <c r="A9059" s="538" t="s">
        <v>9370</v>
      </c>
      <c r="B9059" s="550">
        <v>54450</v>
      </c>
    </row>
    <row r="9060" spans="1:2">
      <c r="A9060" s="538" t="s">
        <v>9371</v>
      </c>
      <c r="B9060" s="550">
        <v>54451</v>
      </c>
    </row>
    <row r="9061" spans="1:2">
      <c r="A9061" s="538" t="s">
        <v>9372</v>
      </c>
      <c r="B9061" s="550">
        <v>54452</v>
      </c>
    </row>
    <row r="9062" spans="1:2">
      <c r="A9062" s="538" t="s">
        <v>9373</v>
      </c>
      <c r="B9062" s="550">
        <v>54453</v>
      </c>
    </row>
    <row r="9063" spans="1:2">
      <c r="A9063" s="538" t="s">
        <v>9374</v>
      </c>
      <c r="B9063" s="550">
        <v>54454</v>
      </c>
    </row>
    <row r="9064" spans="1:2">
      <c r="A9064" s="538" t="s">
        <v>9375</v>
      </c>
      <c r="B9064" s="550">
        <v>54455</v>
      </c>
    </row>
    <row r="9065" spans="1:2">
      <c r="A9065" s="538" t="s">
        <v>9376</v>
      </c>
      <c r="B9065" s="550">
        <v>54456</v>
      </c>
    </row>
    <row r="9066" spans="1:2">
      <c r="A9066" s="538" t="s">
        <v>9377</v>
      </c>
      <c r="B9066" s="550">
        <v>54457</v>
      </c>
    </row>
    <row r="9067" spans="1:2">
      <c r="A9067" s="538" t="s">
        <v>9378</v>
      </c>
      <c r="B9067" s="550">
        <v>54458</v>
      </c>
    </row>
    <row r="9068" spans="1:2">
      <c r="A9068" s="538" t="s">
        <v>9379</v>
      </c>
      <c r="B9068" s="550">
        <v>54459</v>
      </c>
    </row>
    <row r="9069" spans="1:2">
      <c r="A9069" s="538" t="s">
        <v>9380</v>
      </c>
      <c r="B9069" s="550">
        <v>54460</v>
      </c>
    </row>
    <row r="9070" spans="1:2">
      <c r="A9070" s="538" t="s">
        <v>9381</v>
      </c>
      <c r="B9070" s="550">
        <v>54461</v>
      </c>
    </row>
    <row r="9071" spans="1:2">
      <c r="A9071" s="538" t="s">
        <v>9382</v>
      </c>
      <c r="B9071" s="550">
        <v>54462</v>
      </c>
    </row>
    <row r="9072" spans="1:2">
      <c r="A9072" s="538" t="s">
        <v>9383</v>
      </c>
      <c r="B9072" s="550">
        <v>54463</v>
      </c>
    </row>
    <row r="9073" spans="1:2">
      <c r="A9073" s="538" t="s">
        <v>9384</v>
      </c>
      <c r="B9073" s="550">
        <v>54464</v>
      </c>
    </row>
    <row r="9074" spans="1:2">
      <c r="A9074" s="538" t="s">
        <v>9385</v>
      </c>
      <c r="B9074" s="550">
        <v>54465</v>
      </c>
    </row>
    <row r="9075" spans="1:2">
      <c r="A9075" s="538" t="s">
        <v>9386</v>
      </c>
      <c r="B9075" s="550">
        <v>54466</v>
      </c>
    </row>
    <row r="9076" spans="1:2">
      <c r="A9076" s="538" t="s">
        <v>9387</v>
      </c>
      <c r="B9076" s="550">
        <v>54467</v>
      </c>
    </row>
    <row r="9077" spans="1:2">
      <c r="A9077" s="538" t="s">
        <v>9388</v>
      </c>
      <c r="B9077" s="550">
        <v>54468</v>
      </c>
    </row>
    <row r="9078" spans="1:2">
      <c r="A9078" s="538" t="s">
        <v>9389</v>
      </c>
      <c r="B9078" s="550">
        <v>54469</v>
      </c>
    </row>
    <row r="9079" spans="1:2">
      <c r="A9079" s="538" t="s">
        <v>9390</v>
      </c>
      <c r="B9079" s="550">
        <v>54470</v>
      </c>
    </row>
    <row r="9080" spans="1:2">
      <c r="A9080" s="538" t="s">
        <v>9391</v>
      </c>
      <c r="B9080" s="550">
        <v>54471</v>
      </c>
    </row>
    <row r="9081" spans="1:2">
      <c r="A9081" s="538" t="s">
        <v>9392</v>
      </c>
      <c r="B9081" s="550">
        <v>54472</v>
      </c>
    </row>
    <row r="9082" spans="1:2">
      <c r="A9082" s="538" t="s">
        <v>9393</v>
      </c>
      <c r="B9082" s="550">
        <v>54473</v>
      </c>
    </row>
    <row r="9083" spans="1:2">
      <c r="A9083" s="538" t="s">
        <v>9394</v>
      </c>
      <c r="B9083" s="550">
        <v>54474</v>
      </c>
    </row>
    <row r="9084" spans="1:2">
      <c r="A9084" s="538" t="s">
        <v>9395</v>
      </c>
      <c r="B9084" s="550">
        <v>54475</v>
      </c>
    </row>
    <row r="9085" spans="1:2">
      <c r="A9085" s="538" t="s">
        <v>9396</v>
      </c>
      <c r="B9085" s="550">
        <v>54476</v>
      </c>
    </row>
    <row r="9086" spans="1:2">
      <c r="A9086" s="538" t="s">
        <v>9397</v>
      </c>
      <c r="B9086" s="550">
        <v>54477</v>
      </c>
    </row>
    <row r="9087" spans="1:2">
      <c r="A9087" s="538" t="s">
        <v>9398</v>
      </c>
      <c r="B9087" s="550">
        <v>54478</v>
      </c>
    </row>
    <row r="9088" spans="1:2">
      <c r="A9088" s="538" t="s">
        <v>9399</v>
      </c>
      <c r="B9088" s="550">
        <v>54479</v>
      </c>
    </row>
    <row r="9089" spans="1:2">
      <c r="A9089" s="538" t="s">
        <v>9400</v>
      </c>
      <c r="B9089" s="550">
        <v>54480</v>
      </c>
    </row>
    <row r="9090" spans="1:2">
      <c r="A9090" s="538" t="s">
        <v>9401</v>
      </c>
      <c r="B9090" s="550">
        <v>54481</v>
      </c>
    </row>
    <row r="9091" spans="1:2">
      <c r="A9091" s="538" t="s">
        <v>9402</v>
      </c>
      <c r="B9091" s="550">
        <v>54482</v>
      </c>
    </row>
    <row r="9092" spans="1:2">
      <c r="A9092" s="538" t="s">
        <v>9403</v>
      </c>
      <c r="B9092" s="550">
        <v>54483</v>
      </c>
    </row>
    <row r="9093" spans="1:2">
      <c r="A9093" s="538" t="s">
        <v>9404</v>
      </c>
      <c r="B9093" s="550">
        <v>54484</v>
      </c>
    </row>
    <row r="9094" spans="1:2">
      <c r="A9094" s="538" t="s">
        <v>9405</v>
      </c>
      <c r="B9094" s="550">
        <v>54485</v>
      </c>
    </row>
    <row r="9095" spans="1:2">
      <c r="A9095" s="538" t="s">
        <v>9406</v>
      </c>
      <c r="B9095" s="550">
        <v>54486</v>
      </c>
    </row>
    <row r="9096" spans="1:2">
      <c r="A9096" s="538" t="s">
        <v>9407</v>
      </c>
      <c r="B9096" s="550">
        <v>54487</v>
      </c>
    </row>
    <row r="9097" spans="1:2">
      <c r="A9097" s="538" t="s">
        <v>9408</v>
      </c>
      <c r="B9097" s="550">
        <v>54488</v>
      </c>
    </row>
    <row r="9098" spans="1:2">
      <c r="A9098" s="538" t="s">
        <v>9409</v>
      </c>
      <c r="B9098" s="550">
        <v>54489</v>
      </c>
    </row>
    <row r="9099" spans="1:2">
      <c r="A9099" s="538" t="s">
        <v>9410</v>
      </c>
      <c r="B9099" s="550">
        <v>54490</v>
      </c>
    </row>
    <row r="9100" spans="1:2">
      <c r="A9100" s="538" t="s">
        <v>9411</v>
      </c>
      <c r="B9100" s="550">
        <v>54491</v>
      </c>
    </row>
    <row r="9101" spans="1:2">
      <c r="A9101" s="538" t="s">
        <v>9412</v>
      </c>
      <c r="B9101" s="550">
        <v>54492</v>
      </c>
    </row>
    <row r="9102" spans="1:2">
      <c r="A9102" s="538" t="s">
        <v>9413</v>
      </c>
      <c r="B9102" s="550">
        <v>54493</v>
      </c>
    </row>
    <row r="9103" spans="1:2">
      <c r="A9103" s="538" t="s">
        <v>9414</v>
      </c>
      <c r="B9103" s="550">
        <v>54494</v>
      </c>
    </row>
    <row r="9104" spans="1:2">
      <c r="A9104" s="538" t="s">
        <v>9415</v>
      </c>
      <c r="B9104" s="550">
        <v>54495</v>
      </c>
    </row>
    <row r="9105" spans="1:2">
      <c r="A9105" s="538" t="s">
        <v>9416</v>
      </c>
      <c r="B9105" s="550">
        <v>54496</v>
      </c>
    </row>
    <row r="9106" spans="1:2">
      <c r="A9106" s="538" t="s">
        <v>9417</v>
      </c>
      <c r="B9106" s="550">
        <v>54497</v>
      </c>
    </row>
    <row r="9107" spans="1:2">
      <c r="A9107" s="538" t="s">
        <v>9418</v>
      </c>
      <c r="B9107" s="550">
        <v>54498</v>
      </c>
    </row>
    <row r="9108" spans="1:2">
      <c r="A9108" s="538" t="s">
        <v>9419</v>
      </c>
      <c r="B9108" s="550">
        <v>54499</v>
      </c>
    </row>
    <row r="9109" spans="1:2">
      <c r="A9109" s="538" t="s">
        <v>9420</v>
      </c>
      <c r="B9109" s="550">
        <v>54500</v>
      </c>
    </row>
    <row r="9110" spans="1:2">
      <c r="A9110" s="538" t="s">
        <v>9421</v>
      </c>
      <c r="B9110" s="550">
        <v>54501</v>
      </c>
    </row>
    <row r="9111" spans="1:2">
      <c r="A9111" s="538" t="s">
        <v>9422</v>
      </c>
      <c r="B9111" s="550">
        <v>54502</v>
      </c>
    </row>
    <row r="9112" spans="1:2">
      <c r="A9112" s="538" t="s">
        <v>9423</v>
      </c>
      <c r="B9112" s="550">
        <v>54503</v>
      </c>
    </row>
    <row r="9113" spans="1:2">
      <c r="A9113" s="538" t="s">
        <v>9424</v>
      </c>
      <c r="B9113" s="550">
        <v>54504</v>
      </c>
    </row>
    <row r="9114" spans="1:2">
      <c r="A9114" s="538" t="s">
        <v>9425</v>
      </c>
      <c r="B9114" s="550">
        <v>54505</v>
      </c>
    </row>
    <row r="9115" spans="1:2">
      <c r="A9115" s="538" t="s">
        <v>9426</v>
      </c>
      <c r="B9115" s="550">
        <v>54506</v>
      </c>
    </row>
    <row r="9116" spans="1:2">
      <c r="A9116" s="538" t="s">
        <v>9427</v>
      </c>
      <c r="B9116" s="550">
        <v>54507</v>
      </c>
    </row>
    <row r="9117" spans="1:2">
      <c r="A9117" s="538" t="s">
        <v>9428</v>
      </c>
      <c r="B9117" s="550">
        <v>54508</v>
      </c>
    </row>
    <row r="9118" spans="1:2">
      <c r="A9118" s="538" t="s">
        <v>9429</v>
      </c>
      <c r="B9118" s="550">
        <v>54509</v>
      </c>
    </row>
    <row r="9119" spans="1:2">
      <c r="A9119" s="538" t="s">
        <v>9430</v>
      </c>
      <c r="B9119" s="550">
        <v>54510</v>
      </c>
    </row>
    <row r="9120" spans="1:2">
      <c r="A9120" s="538" t="s">
        <v>9431</v>
      </c>
      <c r="B9120" s="550">
        <v>54511</v>
      </c>
    </row>
    <row r="9121" spans="1:2">
      <c r="A9121" s="538" t="s">
        <v>9432</v>
      </c>
      <c r="B9121" s="550">
        <v>54512</v>
      </c>
    </row>
    <row r="9122" spans="1:2">
      <c r="A9122" s="538" t="s">
        <v>9433</v>
      </c>
      <c r="B9122" s="550">
        <v>54513</v>
      </c>
    </row>
    <row r="9123" spans="1:2">
      <c r="A9123" s="538" t="s">
        <v>9434</v>
      </c>
      <c r="B9123" s="550">
        <v>54514</v>
      </c>
    </row>
    <row r="9124" spans="1:2">
      <c r="A9124" s="538" t="s">
        <v>9435</v>
      </c>
      <c r="B9124" s="550">
        <v>54515</v>
      </c>
    </row>
    <row r="9125" spans="1:2">
      <c r="A9125" s="538" t="s">
        <v>9436</v>
      </c>
      <c r="B9125" s="550">
        <v>54516</v>
      </c>
    </row>
    <row r="9126" spans="1:2">
      <c r="A9126" s="538" t="s">
        <v>9437</v>
      </c>
      <c r="B9126" s="550">
        <v>54517</v>
      </c>
    </row>
    <row r="9127" spans="1:2">
      <c r="A9127" s="538" t="s">
        <v>9438</v>
      </c>
      <c r="B9127" s="550">
        <v>54518</v>
      </c>
    </row>
    <row r="9128" spans="1:2">
      <c r="A9128" s="538" t="s">
        <v>9439</v>
      </c>
      <c r="B9128" s="550">
        <v>54519</v>
      </c>
    </row>
    <row r="9129" spans="1:2">
      <c r="A9129" s="538" t="s">
        <v>9440</v>
      </c>
      <c r="B9129" s="550">
        <v>54520</v>
      </c>
    </row>
    <row r="9130" spans="1:2">
      <c r="A9130" s="538" t="s">
        <v>9441</v>
      </c>
      <c r="B9130" s="550">
        <v>54521</v>
      </c>
    </row>
    <row r="9131" spans="1:2">
      <c r="A9131" s="538" t="s">
        <v>9442</v>
      </c>
      <c r="B9131" s="550">
        <v>54522</v>
      </c>
    </row>
    <row r="9132" spans="1:2">
      <c r="A9132" s="538" t="s">
        <v>9443</v>
      </c>
      <c r="B9132" s="550">
        <v>54523</v>
      </c>
    </row>
    <row r="9133" spans="1:2">
      <c r="A9133" s="538" t="s">
        <v>9444</v>
      </c>
      <c r="B9133" s="550">
        <v>54524</v>
      </c>
    </row>
    <row r="9134" spans="1:2">
      <c r="A9134" s="538" t="s">
        <v>9445</v>
      </c>
      <c r="B9134" s="550">
        <v>54525</v>
      </c>
    </row>
    <row r="9135" spans="1:2">
      <c r="A9135" s="538" t="s">
        <v>9446</v>
      </c>
      <c r="B9135" s="550">
        <v>54526</v>
      </c>
    </row>
    <row r="9136" spans="1:2">
      <c r="A9136" s="538" t="s">
        <v>9447</v>
      </c>
      <c r="B9136" s="550">
        <v>54527</v>
      </c>
    </row>
    <row r="9137" spans="1:2">
      <c r="A9137" s="538" t="s">
        <v>9448</v>
      </c>
      <c r="B9137" s="550">
        <v>54528</v>
      </c>
    </row>
    <row r="9138" spans="1:2">
      <c r="A9138" s="538" t="s">
        <v>9449</v>
      </c>
      <c r="B9138" s="550">
        <v>54529</v>
      </c>
    </row>
    <row r="9139" spans="1:2">
      <c r="A9139" s="538" t="s">
        <v>9450</v>
      </c>
      <c r="B9139" s="550">
        <v>54530</v>
      </c>
    </row>
    <row r="9140" spans="1:2">
      <c r="A9140" s="538" t="s">
        <v>9451</v>
      </c>
      <c r="B9140" s="550">
        <v>54531</v>
      </c>
    </row>
    <row r="9141" spans="1:2">
      <c r="A9141" s="538" t="s">
        <v>9452</v>
      </c>
      <c r="B9141" s="550">
        <v>54532</v>
      </c>
    </row>
    <row r="9142" spans="1:2">
      <c r="A9142" s="538" t="s">
        <v>9453</v>
      </c>
      <c r="B9142" s="550">
        <v>54533</v>
      </c>
    </row>
    <row r="9143" spans="1:2">
      <c r="A9143" s="538" t="s">
        <v>9454</v>
      </c>
      <c r="B9143" s="550">
        <v>54534</v>
      </c>
    </row>
    <row r="9144" spans="1:2">
      <c r="A9144" s="538" t="s">
        <v>9455</v>
      </c>
      <c r="B9144" s="550">
        <v>54535</v>
      </c>
    </row>
    <row r="9145" spans="1:2">
      <c r="A9145" s="538" t="s">
        <v>9456</v>
      </c>
      <c r="B9145" s="550">
        <v>54536</v>
      </c>
    </row>
    <row r="9146" spans="1:2">
      <c r="A9146" s="538" t="s">
        <v>9457</v>
      </c>
      <c r="B9146" s="550">
        <v>54537</v>
      </c>
    </row>
    <row r="9147" spans="1:2">
      <c r="A9147" s="538" t="s">
        <v>9458</v>
      </c>
      <c r="B9147" s="550">
        <v>54538</v>
      </c>
    </row>
    <row r="9148" spans="1:2">
      <c r="A9148" s="538" t="s">
        <v>9459</v>
      </c>
      <c r="B9148" s="550">
        <v>54539</v>
      </c>
    </row>
    <row r="9149" spans="1:2">
      <c r="A9149" s="538" t="s">
        <v>9460</v>
      </c>
      <c r="B9149" s="550">
        <v>54540</v>
      </c>
    </row>
    <row r="9150" spans="1:2">
      <c r="A9150" s="538" t="s">
        <v>9461</v>
      </c>
      <c r="B9150" s="550">
        <v>54541</v>
      </c>
    </row>
    <row r="9151" spans="1:2">
      <c r="A9151" s="538" t="s">
        <v>9462</v>
      </c>
      <c r="B9151" s="550">
        <v>54542</v>
      </c>
    </row>
    <row r="9152" spans="1:2">
      <c r="A9152" s="538" t="s">
        <v>9463</v>
      </c>
      <c r="B9152" s="550">
        <v>54543</v>
      </c>
    </row>
    <row r="9153" spans="1:2">
      <c r="A9153" s="538" t="s">
        <v>9464</v>
      </c>
      <c r="B9153" s="550">
        <v>54544</v>
      </c>
    </row>
    <row r="9154" spans="1:2">
      <c r="A9154" s="538" t="s">
        <v>9465</v>
      </c>
      <c r="B9154" s="550">
        <v>54545</v>
      </c>
    </row>
    <row r="9155" spans="1:2">
      <c r="A9155" s="538" t="s">
        <v>9466</v>
      </c>
      <c r="B9155" s="550">
        <v>54546</v>
      </c>
    </row>
    <row r="9156" spans="1:2">
      <c r="A9156" s="538" t="s">
        <v>9467</v>
      </c>
      <c r="B9156" s="550">
        <v>54547</v>
      </c>
    </row>
    <row r="9157" spans="1:2">
      <c r="A9157" s="538" t="s">
        <v>9468</v>
      </c>
      <c r="B9157" s="550">
        <v>54548</v>
      </c>
    </row>
    <row r="9158" spans="1:2">
      <c r="A9158" s="538" t="s">
        <v>9469</v>
      </c>
      <c r="B9158" s="550">
        <v>54549</v>
      </c>
    </row>
    <row r="9159" spans="1:2">
      <c r="A9159" s="538" t="s">
        <v>9470</v>
      </c>
      <c r="B9159" s="550">
        <v>54550</v>
      </c>
    </row>
    <row r="9160" spans="1:2">
      <c r="A9160" s="538" t="s">
        <v>9471</v>
      </c>
      <c r="B9160" s="550">
        <v>54551</v>
      </c>
    </row>
    <row r="9161" spans="1:2">
      <c r="A9161" s="538" t="s">
        <v>9472</v>
      </c>
      <c r="B9161" s="550">
        <v>54552</v>
      </c>
    </row>
    <row r="9162" spans="1:2">
      <c r="A9162" s="538" t="s">
        <v>9473</v>
      </c>
      <c r="B9162" s="550">
        <v>54553</v>
      </c>
    </row>
    <row r="9163" spans="1:2">
      <c r="A9163" s="538" t="s">
        <v>9474</v>
      </c>
      <c r="B9163" s="550">
        <v>54554</v>
      </c>
    </row>
    <row r="9164" spans="1:2">
      <c r="A9164" s="538" t="s">
        <v>9475</v>
      </c>
      <c r="B9164" s="550">
        <v>54555</v>
      </c>
    </row>
    <row r="9165" spans="1:2">
      <c r="A9165" s="538" t="s">
        <v>9476</v>
      </c>
      <c r="B9165" s="550">
        <v>54556</v>
      </c>
    </row>
    <row r="9166" spans="1:2">
      <c r="A9166" s="538" t="s">
        <v>9477</v>
      </c>
      <c r="B9166" s="550">
        <v>54557</v>
      </c>
    </row>
    <row r="9167" spans="1:2">
      <c r="A9167" s="538" t="s">
        <v>9478</v>
      </c>
      <c r="B9167" s="550">
        <v>54558</v>
      </c>
    </row>
    <row r="9168" spans="1:2">
      <c r="A9168" s="538" t="s">
        <v>9479</v>
      </c>
      <c r="B9168" s="550">
        <v>54559</v>
      </c>
    </row>
    <row r="9169" spans="1:2">
      <c r="A9169" s="538" t="s">
        <v>9480</v>
      </c>
      <c r="B9169" s="550">
        <v>54560</v>
      </c>
    </row>
    <row r="9170" spans="1:2">
      <c r="A9170" s="538" t="s">
        <v>9481</v>
      </c>
      <c r="B9170" s="550">
        <v>54561</v>
      </c>
    </row>
    <row r="9171" spans="1:2">
      <c r="A9171" s="538" t="s">
        <v>9482</v>
      </c>
      <c r="B9171" s="550">
        <v>54562</v>
      </c>
    </row>
    <row r="9172" spans="1:2">
      <c r="A9172" s="538" t="s">
        <v>9483</v>
      </c>
      <c r="B9172" s="550">
        <v>54563</v>
      </c>
    </row>
    <row r="9173" spans="1:2">
      <c r="A9173" s="538" t="s">
        <v>9484</v>
      </c>
      <c r="B9173" s="550">
        <v>54564</v>
      </c>
    </row>
    <row r="9174" spans="1:2">
      <c r="A9174" s="538" t="s">
        <v>9485</v>
      </c>
      <c r="B9174" s="550">
        <v>54565</v>
      </c>
    </row>
    <row r="9175" spans="1:2">
      <c r="A9175" s="538" t="s">
        <v>9486</v>
      </c>
      <c r="B9175" s="550">
        <v>54566</v>
      </c>
    </row>
    <row r="9176" spans="1:2">
      <c r="A9176" s="538" t="s">
        <v>9487</v>
      </c>
      <c r="B9176" s="550">
        <v>54567</v>
      </c>
    </row>
    <row r="9177" spans="1:2">
      <c r="A9177" s="538" t="s">
        <v>9488</v>
      </c>
      <c r="B9177" s="550">
        <v>54568</v>
      </c>
    </row>
    <row r="9178" spans="1:2">
      <c r="A9178" s="538" t="s">
        <v>9489</v>
      </c>
      <c r="B9178" s="550">
        <v>54569</v>
      </c>
    </row>
    <row r="9179" spans="1:2">
      <c r="A9179" s="538" t="s">
        <v>9490</v>
      </c>
      <c r="B9179" s="550">
        <v>54570</v>
      </c>
    </row>
    <row r="9180" spans="1:2">
      <c r="A9180" s="538" t="s">
        <v>9491</v>
      </c>
      <c r="B9180" s="550">
        <v>54571</v>
      </c>
    </row>
    <row r="9181" spans="1:2">
      <c r="A9181" s="538" t="s">
        <v>9492</v>
      </c>
      <c r="B9181" s="550">
        <v>54572</v>
      </c>
    </row>
    <row r="9182" spans="1:2">
      <c r="A9182" s="538" t="s">
        <v>9493</v>
      </c>
      <c r="B9182" s="550">
        <v>54573</v>
      </c>
    </row>
    <row r="9183" spans="1:2">
      <c r="A9183" s="538" t="s">
        <v>9494</v>
      </c>
      <c r="B9183" s="550">
        <v>54574</v>
      </c>
    </row>
    <row r="9184" spans="1:2">
      <c r="A9184" s="538" t="s">
        <v>9495</v>
      </c>
      <c r="B9184" s="550">
        <v>54575</v>
      </c>
    </row>
    <row r="9185" spans="1:2">
      <c r="A9185" s="538" t="s">
        <v>9496</v>
      </c>
      <c r="B9185" s="550">
        <v>54576</v>
      </c>
    </row>
    <row r="9186" spans="1:2">
      <c r="A9186" s="538" t="s">
        <v>9497</v>
      </c>
      <c r="B9186" s="550">
        <v>54577</v>
      </c>
    </row>
    <row r="9187" spans="1:2">
      <c r="A9187" s="538" t="s">
        <v>9498</v>
      </c>
      <c r="B9187" s="550">
        <v>54578</v>
      </c>
    </row>
    <row r="9188" spans="1:2">
      <c r="A9188" s="538" t="s">
        <v>9499</v>
      </c>
      <c r="B9188" s="550">
        <v>54579</v>
      </c>
    </row>
    <row r="9189" spans="1:2">
      <c r="A9189" s="538" t="s">
        <v>9500</v>
      </c>
      <c r="B9189" s="550">
        <v>54580</v>
      </c>
    </row>
    <row r="9190" spans="1:2">
      <c r="A9190" s="538" t="s">
        <v>9501</v>
      </c>
      <c r="B9190" s="550">
        <v>54581</v>
      </c>
    </row>
    <row r="9191" spans="1:2">
      <c r="A9191" s="538" t="s">
        <v>9502</v>
      </c>
      <c r="B9191" s="550">
        <v>54582</v>
      </c>
    </row>
    <row r="9192" spans="1:2">
      <c r="A9192" s="538" t="s">
        <v>9503</v>
      </c>
      <c r="B9192" s="550">
        <v>54583</v>
      </c>
    </row>
    <row r="9193" spans="1:2">
      <c r="A9193" s="538" t="s">
        <v>9504</v>
      </c>
      <c r="B9193" s="550">
        <v>54584</v>
      </c>
    </row>
    <row r="9194" spans="1:2">
      <c r="A9194" s="538" t="s">
        <v>9505</v>
      </c>
      <c r="B9194" s="550">
        <v>54585</v>
      </c>
    </row>
    <row r="9195" spans="1:2">
      <c r="A9195" s="538" t="s">
        <v>9506</v>
      </c>
      <c r="B9195" s="550">
        <v>54586</v>
      </c>
    </row>
    <row r="9196" spans="1:2">
      <c r="A9196" s="538" t="s">
        <v>9507</v>
      </c>
      <c r="B9196" s="550">
        <v>54587</v>
      </c>
    </row>
    <row r="9197" spans="1:2">
      <c r="A9197" s="538" t="s">
        <v>9508</v>
      </c>
      <c r="B9197" s="550">
        <v>54588</v>
      </c>
    </row>
    <row r="9198" spans="1:2">
      <c r="A9198" s="538" t="s">
        <v>9509</v>
      </c>
      <c r="B9198" s="550">
        <v>54589</v>
      </c>
    </row>
    <row r="9199" spans="1:2">
      <c r="A9199" s="538" t="s">
        <v>9510</v>
      </c>
      <c r="B9199" s="550">
        <v>54590</v>
      </c>
    </row>
    <row r="9200" spans="1:2">
      <c r="A9200" s="538" t="s">
        <v>9511</v>
      </c>
      <c r="B9200" s="550">
        <v>54591</v>
      </c>
    </row>
    <row r="9201" spans="1:2">
      <c r="A9201" s="538" t="s">
        <v>9512</v>
      </c>
      <c r="B9201" s="550">
        <v>54592</v>
      </c>
    </row>
    <row r="9202" spans="1:2">
      <c r="A9202" s="538" t="s">
        <v>9513</v>
      </c>
      <c r="B9202" s="550">
        <v>54593</v>
      </c>
    </row>
    <row r="9203" spans="1:2">
      <c r="A9203" s="538" t="s">
        <v>9514</v>
      </c>
      <c r="B9203" s="550">
        <v>54594</v>
      </c>
    </row>
    <row r="9204" spans="1:2">
      <c r="A9204" s="538" t="s">
        <v>9515</v>
      </c>
      <c r="B9204" s="550">
        <v>54595</v>
      </c>
    </row>
    <row r="9205" spans="1:2">
      <c r="A9205" s="538" t="s">
        <v>9516</v>
      </c>
      <c r="B9205" s="550">
        <v>54596</v>
      </c>
    </row>
    <row r="9206" spans="1:2">
      <c r="A9206" s="538" t="s">
        <v>9517</v>
      </c>
      <c r="B9206" s="550">
        <v>54597</v>
      </c>
    </row>
    <row r="9207" spans="1:2">
      <c r="A9207" s="538" t="s">
        <v>9518</v>
      </c>
      <c r="B9207" s="550">
        <v>54598</v>
      </c>
    </row>
    <row r="9208" spans="1:2">
      <c r="A9208" s="538" t="s">
        <v>9519</v>
      </c>
      <c r="B9208" s="550">
        <v>54599</v>
      </c>
    </row>
    <row r="9209" spans="1:2">
      <c r="A9209" s="538" t="s">
        <v>9520</v>
      </c>
      <c r="B9209" s="550">
        <v>54600</v>
      </c>
    </row>
    <row r="9210" spans="1:2">
      <c r="A9210" s="538" t="s">
        <v>9521</v>
      </c>
      <c r="B9210" s="550">
        <v>54601</v>
      </c>
    </row>
    <row r="9211" spans="1:2">
      <c r="A9211" s="538" t="s">
        <v>9522</v>
      </c>
      <c r="B9211" s="550">
        <v>54602</v>
      </c>
    </row>
    <row r="9212" spans="1:2">
      <c r="A9212" s="538" t="s">
        <v>9523</v>
      </c>
      <c r="B9212" s="550">
        <v>54603</v>
      </c>
    </row>
    <row r="9213" spans="1:2">
      <c r="A9213" s="538" t="s">
        <v>9524</v>
      </c>
      <c r="B9213" s="550">
        <v>54604</v>
      </c>
    </row>
    <row r="9214" spans="1:2">
      <c r="A9214" s="538" t="s">
        <v>9525</v>
      </c>
      <c r="B9214" s="550">
        <v>54605</v>
      </c>
    </row>
    <row r="9215" spans="1:2">
      <c r="A9215" s="538" t="s">
        <v>9526</v>
      </c>
      <c r="B9215" s="550">
        <v>54606</v>
      </c>
    </row>
    <row r="9216" spans="1:2">
      <c r="A9216" s="538" t="s">
        <v>9527</v>
      </c>
      <c r="B9216" s="550">
        <v>54607</v>
      </c>
    </row>
    <row r="9217" spans="1:2">
      <c r="A9217" s="538" t="s">
        <v>9528</v>
      </c>
      <c r="B9217" s="550">
        <v>54608</v>
      </c>
    </row>
    <row r="9218" spans="1:2">
      <c r="A9218" s="538" t="s">
        <v>9529</v>
      </c>
      <c r="B9218" s="550">
        <v>54609</v>
      </c>
    </row>
    <row r="9219" spans="1:2">
      <c r="A9219" s="538" t="s">
        <v>9530</v>
      </c>
      <c r="B9219" s="550">
        <v>54610</v>
      </c>
    </row>
    <row r="9220" spans="1:2">
      <c r="A9220" s="538" t="s">
        <v>9531</v>
      </c>
      <c r="B9220" s="550">
        <v>54611</v>
      </c>
    </row>
    <row r="9221" spans="1:2">
      <c r="A9221" s="538" t="s">
        <v>9532</v>
      </c>
      <c r="B9221" s="550">
        <v>54612</v>
      </c>
    </row>
    <row r="9222" spans="1:2">
      <c r="A9222" s="538" t="s">
        <v>9533</v>
      </c>
      <c r="B9222" s="550">
        <v>54613</v>
      </c>
    </row>
    <row r="9223" spans="1:2">
      <c r="A9223" s="538" t="s">
        <v>9534</v>
      </c>
      <c r="B9223" s="550">
        <v>54614</v>
      </c>
    </row>
    <row r="9224" spans="1:2">
      <c r="A9224" s="538" t="s">
        <v>9535</v>
      </c>
      <c r="B9224" s="550">
        <v>54615</v>
      </c>
    </row>
    <row r="9225" spans="1:2">
      <c r="A9225" s="538" t="s">
        <v>9536</v>
      </c>
      <c r="B9225" s="550">
        <v>54616</v>
      </c>
    </row>
    <row r="9226" spans="1:2">
      <c r="A9226" s="538" t="s">
        <v>9537</v>
      </c>
      <c r="B9226" s="550">
        <v>54617</v>
      </c>
    </row>
    <row r="9227" spans="1:2">
      <c r="A9227" s="538" t="s">
        <v>9538</v>
      </c>
      <c r="B9227" s="550">
        <v>54618</v>
      </c>
    </row>
    <row r="9228" spans="1:2">
      <c r="A9228" s="538" t="s">
        <v>9539</v>
      </c>
      <c r="B9228" s="550">
        <v>54619</v>
      </c>
    </row>
    <row r="9229" spans="1:2">
      <c r="A9229" s="538" t="s">
        <v>9540</v>
      </c>
      <c r="B9229" s="550">
        <v>54620</v>
      </c>
    </row>
    <row r="9230" spans="1:2">
      <c r="A9230" s="538" t="s">
        <v>9541</v>
      </c>
      <c r="B9230" s="550">
        <v>54621</v>
      </c>
    </row>
    <row r="9231" spans="1:2">
      <c r="A9231" s="538" t="s">
        <v>9542</v>
      </c>
      <c r="B9231" s="550">
        <v>54622</v>
      </c>
    </row>
    <row r="9232" spans="1:2">
      <c r="A9232" s="538" t="s">
        <v>9543</v>
      </c>
      <c r="B9232" s="550">
        <v>54623</v>
      </c>
    </row>
    <row r="9233" spans="1:2">
      <c r="A9233" s="538" t="s">
        <v>9544</v>
      </c>
      <c r="B9233" s="550">
        <v>54624</v>
      </c>
    </row>
    <row r="9234" spans="1:2">
      <c r="A9234" s="538" t="s">
        <v>9545</v>
      </c>
      <c r="B9234" s="550">
        <v>54625</v>
      </c>
    </row>
    <row r="9235" spans="1:2">
      <c r="A9235" s="538" t="s">
        <v>9546</v>
      </c>
      <c r="B9235" s="550">
        <v>54626</v>
      </c>
    </row>
    <row r="9236" spans="1:2">
      <c r="A9236" s="538" t="s">
        <v>9547</v>
      </c>
      <c r="B9236" s="550">
        <v>54627</v>
      </c>
    </row>
    <row r="9237" spans="1:2">
      <c r="A9237" s="538" t="s">
        <v>9548</v>
      </c>
      <c r="B9237" s="550">
        <v>54628</v>
      </c>
    </row>
    <row r="9238" spans="1:2">
      <c r="A9238" s="538" t="s">
        <v>9549</v>
      </c>
      <c r="B9238" s="550">
        <v>54629</v>
      </c>
    </row>
    <row r="9239" spans="1:2">
      <c r="A9239" s="538" t="s">
        <v>9550</v>
      </c>
      <c r="B9239" s="550">
        <v>54630</v>
      </c>
    </row>
    <row r="9240" spans="1:2">
      <c r="A9240" s="538" t="s">
        <v>9551</v>
      </c>
      <c r="B9240" s="550">
        <v>54631</v>
      </c>
    </row>
    <row r="9241" spans="1:2">
      <c r="A9241" s="538" t="s">
        <v>9552</v>
      </c>
      <c r="B9241" s="550">
        <v>54632</v>
      </c>
    </row>
    <row r="9242" spans="1:2">
      <c r="A9242" s="538" t="s">
        <v>9553</v>
      </c>
      <c r="B9242" s="550">
        <v>54633</v>
      </c>
    </row>
    <row r="9243" spans="1:2">
      <c r="A9243" s="538" t="s">
        <v>9554</v>
      </c>
      <c r="B9243" s="550">
        <v>54634</v>
      </c>
    </row>
    <row r="9244" spans="1:2">
      <c r="A9244" s="538" t="s">
        <v>9555</v>
      </c>
      <c r="B9244" s="550">
        <v>54635</v>
      </c>
    </row>
    <row r="9245" spans="1:2">
      <c r="A9245" s="538" t="s">
        <v>9556</v>
      </c>
      <c r="B9245" s="550">
        <v>54636</v>
      </c>
    </row>
    <row r="9246" spans="1:2">
      <c r="A9246" s="538" t="s">
        <v>9557</v>
      </c>
      <c r="B9246" s="550">
        <v>54637</v>
      </c>
    </row>
    <row r="9247" spans="1:2">
      <c r="A9247" s="538" t="s">
        <v>9558</v>
      </c>
      <c r="B9247" s="550">
        <v>54638</v>
      </c>
    </row>
    <row r="9248" spans="1:2">
      <c r="A9248" s="538" t="s">
        <v>9559</v>
      </c>
      <c r="B9248" s="550">
        <v>54639</v>
      </c>
    </row>
    <row r="9249" spans="1:2">
      <c r="A9249" s="538" t="s">
        <v>9560</v>
      </c>
      <c r="B9249" s="550">
        <v>54640</v>
      </c>
    </row>
    <row r="9250" spans="1:2">
      <c r="A9250" s="538" t="s">
        <v>9561</v>
      </c>
      <c r="B9250" s="550">
        <v>54641</v>
      </c>
    </row>
    <row r="9251" spans="1:2">
      <c r="A9251" s="538" t="s">
        <v>9562</v>
      </c>
      <c r="B9251" s="550">
        <v>54642</v>
      </c>
    </row>
    <row r="9252" spans="1:2">
      <c r="A9252" s="538" t="s">
        <v>9563</v>
      </c>
      <c r="B9252" s="550">
        <v>54643</v>
      </c>
    </row>
    <row r="9253" spans="1:2">
      <c r="A9253" s="538" t="s">
        <v>9564</v>
      </c>
      <c r="B9253" s="550">
        <v>54644</v>
      </c>
    </row>
    <row r="9254" spans="1:2">
      <c r="A9254" s="538" t="s">
        <v>9565</v>
      </c>
      <c r="B9254" s="550">
        <v>54645</v>
      </c>
    </row>
    <row r="9255" spans="1:2">
      <c r="A9255" s="538" t="s">
        <v>9566</v>
      </c>
      <c r="B9255" s="550">
        <v>54646</v>
      </c>
    </row>
    <row r="9256" spans="1:2">
      <c r="A9256" s="538" t="s">
        <v>9567</v>
      </c>
      <c r="B9256" s="550">
        <v>54647</v>
      </c>
    </row>
    <row r="9257" spans="1:2">
      <c r="A9257" s="538" t="s">
        <v>9568</v>
      </c>
      <c r="B9257" s="550">
        <v>54648</v>
      </c>
    </row>
    <row r="9258" spans="1:2">
      <c r="A9258" s="538" t="s">
        <v>9569</v>
      </c>
      <c r="B9258" s="550">
        <v>54649</v>
      </c>
    </row>
    <row r="9259" spans="1:2">
      <c r="A9259" s="538" t="s">
        <v>9570</v>
      </c>
      <c r="B9259" s="550">
        <v>54650</v>
      </c>
    </row>
    <row r="9260" spans="1:2">
      <c r="A9260" s="538" t="s">
        <v>9571</v>
      </c>
      <c r="B9260" s="550">
        <v>54651</v>
      </c>
    </row>
    <row r="9261" spans="1:2">
      <c r="A9261" s="538" t="s">
        <v>9572</v>
      </c>
      <c r="B9261" s="550">
        <v>54652</v>
      </c>
    </row>
    <row r="9262" spans="1:2">
      <c r="A9262" s="538" t="s">
        <v>9573</v>
      </c>
      <c r="B9262" s="550">
        <v>54653</v>
      </c>
    </row>
    <row r="9263" spans="1:2">
      <c r="A9263" s="538" t="s">
        <v>9574</v>
      </c>
      <c r="B9263" s="550">
        <v>54654</v>
      </c>
    </row>
    <row r="9264" spans="1:2">
      <c r="A9264" s="538" t="s">
        <v>9575</v>
      </c>
      <c r="B9264" s="550">
        <v>54655</v>
      </c>
    </row>
    <row r="9265" spans="1:2">
      <c r="A9265" s="538" t="s">
        <v>9576</v>
      </c>
      <c r="B9265" s="550">
        <v>54656</v>
      </c>
    </row>
    <row r="9266" spans="1:2">
      <c r="A9266" s="538" t="s">
        <v>9577</v>
      </c>
      <c r="B9266" s="550">
        <v>54657</v>
      </c>
    </row>
    <row r="9267" spans="1:2">
      <c r="A9267" s="538" t="s">
        <v>9578</v>
      </c>
      <c r="B9267" s="550">
        <v>54658</v>
      </c>
    </row>
    <row r="9268" spans="1:2">
      <c r="A9268" s="538" t="s">
        <v>9579</v>
      </c>
      <c r="B9268" s="550">
        <v>54659</v>
      </c>
    </row>
    <row r="9269" spans="1:2">
      <c r="A9269" s="538" t="s">
        <v>9580</v>
      </c>
      <c r="B9269" s="550">
        <v>54660</v>
      </c>
    </row>
    <row r="9270" spans="1:2">
      <c r="A9270" s="538" t="s">
        <v>9581</v>
      </c>
      <c r="B9270" s="550">
        <v>54661</v>
      </c>
    </row>
    <row r="9271" spans="1:2">
      <c r="A9271" s="538" t="s">
        <v>9582</v>
      </c>
      <c r="B9271" s="550">
        <v>54662</v>
      </c>
    </row>
    <row r="9272" spans="1:2">
      <c r="A9272" s="538" t="s">
        <v>9583</v>
      </c>
      <c r="B9272" s="550">
        <v>54663</v>
      </c>
    </row>
    <row r="9273" spans="1:2">
      <c r="A9273" s="538" t="s">
        <v>9584</v>
      </c>
      <c r="B9273" s="550">
        <v>54664</v>
      </c>
    </row>
    <row r="9274" spans="1:2">
      <c r="A9274" s="538" t="s">
        <v>9585</v>
      </c>
      <c r="B9274" s="550">
        <v>54665</v>
      </c>
    </row>
    <row r="9275" spans="1:2">
      <c r="A9275" s="538" t="s">
        <v>9586</v>
      </c>
      <c r="B9275" s="550">
        <v>54666</v>
      </c>
    </row>
    <row r="9276" spans="1:2">
      <c r="A9276" s="538" t="s">
        <v>9587</v>
      </c>
      <c r="B9276" s="550">
        <v>54667</v>
      </c>
    </row>
    <row r="9277" spans="1:2">
      <c r="A9277" s="538" t="s">
        <v>9588</v>
      </c>
      <c r="B9277" s="550">
        <v>54668</v>
      </c>
    </row>
    <row r="9278" spans="1:2">
      <c r="A9278" s="538" t="s">
        <v>9589</v>
      </c>
      <c r="B9278" s="550">
        <v>54669</v>
      </c>
    </row>
    <row r="9279" spans="1:2">
      <c r="A9279" s="538" t="s">
        <v>9590</v>
      </c>
      <c r="B9279" s="550">
        <v>54670</v>
      </c>
    </row>
    <row r="9280" spans="1:2">
      <c r="A9280" s="538" t="s">
        <v>9591</v>
      </c>
      <c r="B9280" s="550">
        <v>54671</v>
      </c>
    </row>
    <row r="9281" spans="1:2">
      <c r="A9281" s="538" t="s">
        <v>9592</v>
      </c>
      <c r="B9281" s="550">
        <v>54672</v>
      </c>
    </row>
    <row r="9282" spans="1:2">
      <c r="A9282" s="538" t="s">
        <v>9593</v>
      </c>
      <c r="B9282" s="550">
        <v>54673</v>
      </c>
    </row>
    <row r="9283" spans="1:2">
      <c r="A9283" s="538" t="s">
        <v>9594</v>
      </c>
      <c r="B9283" s="550">
        <v>54674</v>
      </c>
    </row>
    <row r="9284" spans="1:2">
      <c r="A9284" s="538" t="s">
        <v>9595</v>
      </c>
      <c r="B9284" s="550">
        <v>54675</v>
      </c>
    </row>
    <row r="9285" spans="1:2">
      <c r="A9285" s="538" t="s">
        <v>9596</v>
      </c>
      <c r="B9285" s="550">
        <v>54676</v>
      </c>
    </row>
    <row r="9286" spans="1:2">
      <c r="A9286" s="538" t="s">
        <v>9597</v>
      </c>
      <c r="B9286" s="550">
        <v>54677</v>
      </c>
    </row>
    <row r="9287" spans="1:2">
      <c r="A9287" s="538" t="s">
        <v>9598</v>
      </c>
      <c r="B9287" s="550">
        <v>54678</v>
      </c>
    </row>
    <row r="9288" spans="1:2">
      <c r="A9288" s="538" t="s">
        <v>9599</v>
      </c>
      <c r="B9288" s="550">
        <v>54679</v>
      </c>
    </row>
    <row r="9289" spans="1:2">
      <c r="A9289" s="538" t="s">
        <v>9600</v>
      </c>
      <c r="B9289" s="550">
        <v>54680</v>
      </c>
    </row>
    <row r="9290" spans="1:2">
      <c r="A9290" s="538" t="s">
        <v>9601</v>
      </c>
      <c r="B9290" s="550">
        <v>54681</v>
      </c>
    </row>
    <row r="9291" spans="1:2">
      <c r="A9291" s="538" t="s">
        <v>9602</v>
      </c>
      <c r="B9291" s="550">
        <v>54682</v>
      </c>
    </row>
    <row r="9292" spans="1:2">
      <c r="A9292" s="538" t="s">
        <v>9603</v>
      </c>
      <c r="B9292" s="550">
        <v>54683</v>
      </c>
    </row>
    <row r="9293" spans="1:2">
      <c r="A9293" s="538" t="s">
        <v>9604</v>
      </c>
      <c r="B9293" s="550">
        <v>54684</v>
      </c>
    </row>
    <row r="9294" spans="1:2">
      <c r="A9294" s="538" t="s">
        <v>9605</v>
      </c>
      <c r="B9294" s="550">
        <v>54685</v>
      </c>
    </row>
    <row r="9295" spans="1:2">
      <c r="A9295" s="538" t="s">
        <v>9606</v>
      </c>
      <c r="B9295" s="550">
        <v>54686</v>
      </c>
    </row>
    <row r="9296" spans="1:2">
      <c r="A9296" s="538" t="s">
        <v>9607</v>
      </c>
      <c r="B9296" s="550">
        <v>54687</v>
      </c>
    </row>
    <row r="9297" spans="1:2">
      <c r="A9297" s="538" t="s">
        <v>9608</v>
      </c>
      <c r="B9297" s="550">
        <v>54688</v>
      </c>
    </row>
    <row r="9298" spans="1:2">
      <c r="A9298" s="538" t="s">
        <v>9609</v>
      </c>
      <c r="B9298" s="550">
        <v>54689</v>
      </c>
    </row>
    <row r="9299" spans="1:2">
      <c r="A9299" s="538" t="s">
        <v>9610</v>
      </c>
      <c r="B9299" s="550">
        <v>54690</v>
      </c>
    </row>
    <row r="9300" spans="1:2">
      <c r="A9300" s="538" t="s">
        <v>9611</v>
      </c>
      <c r="B9300" s="550">
        <v>54691</v>
      </c>
    </row>
    <row r="9301" spans="1:2">
      <c r="A9301" s="538" t="s">
        <v>9612</v>
      </c>
      <c r="B9301" s="550">
        <v>54692</v>
      </c>
    </row>
    <row r="9302" spans="1:2">
      <c r="A9302" s="538" t="s">
        <v>9613</v>
      </c>
      <c r="B9302" s="550">
        <v>54693</v>
      </c>
    </row>
    <row r="9303" spans="1:2">
      <c r="A9303" s="538" t="s">
        <v>9614</v>
      </c>
      <c r="B9303" s="550">
        <v>54694</v>
      </c>
    </row>
    <row r="9304" spans="1:2">
      <c r="A9304" s="538" t="s">
        <v>9615</v>
      </c>
      <c r="B9304" s="550">
        <v>54695</v>
      </c>
    </row>
    <row r="9305" spans="1:2">
      <c r="A9305" s="538" t="s">
        <v>9616</v>
      </c>
      <c r="B9305" s="550">
        <v>54696</v>
      </c>
    </row>
    <row r="9306" spans="1:2">
      <c r="A9306" s="538" t="s">
        <v>9617</v>
      </c>
      <c r="B9306" s="550">
        <v>54697</v>
      </c>
    </row>
    <row r="9307" spans="1:2">
      <c r="A9307" s="538" t="s">
        <v>9618</v>
      </c>
      <c r="B9307" s="550">
        <v>54698</v>
      </c>
    </row>
    <row r="9308" spans="1:2">
      <c r="A9308" s="538" t="s">
        <v>9619</v>
      </c>
      <c r="B9308" s="550">
        <v>54699</v>
      </c>
    </row>
    <row r="9309" spans="1:2">
      <c r="A9309" s="538" t="s">
        <v>9620</v>
      </c>
      <c r="B9309" s="550">
        <v>54700</v>
      </c>
    </row>
    <row r="9310" spans="1:2">
      <c r="A9310" s="538" t="s">
        <v>9621</v>
      </c>
      <c r="B9310" s="550">
        <v>54701</v>
      </c>
    </row>
    <row r="9311" spans="1:2">
      <c r="A9311" s="538" t="s">
        <v>9622</v>
      </c>
      <c r="B9311" s="550">
        <v>54702</v>
      </c>
    </row>
    <row r="9312" spans="1:2">
      <c r="A9312" s="538" t="s">
        <v>9623</v>
      </c>
      <c r="B9312" s="550">
        <v>54703</v>
      </c>
    </row>
    <row r="9313" spans="1:2">
      <c r="A9313" s="538" t="s">
        <v>9624</v>
      </c>
      <c r="B9313" s="550">
        <v>54704</v>
      </c>
    </row>
    <row r="9314" spans="1:2">
      <c r="A9314" s="538" t="s">
        <v>9625</v>
      </c>
      <c r="B9314" s="550">
        <v>54705</v>
      </c>
    </row>
    <row r="9315" spans="1:2">
      <c r="A9315" s="538" t="s">
        <v>9626</v>
      </c>
      <c r="B9315" s="550">
        <v>54706</v>
      </c>
    </row>
    <row r="9316" spans="1:2">
      <c r="A9316" s="538" t="s">
        <v>9627</v>
      </c>
      <c r="B9316" s="550">
        <v>54707</v>
      </c>
    </row>
    <row r="9317" spans="1:2">
      <c r="A9317" s="538" t="s">
        <v>9628</v>
      </c>
      <c r="B9317" s="550">
        <v>54708</v>
      </c>
    </row>
    <row r="9318" spans="1:2">
      <c r="A9318" s="538" t="s">
        <v>9629</v>
      </c>
      <c r="B9318" s="550">
        <v>54709</v>
      </c>
    </row>
    <row r="9319" spans="1:2">
      <c r="A9319" s="538" t="s">
        <v>9630</v>
      </c>
      <c r="B9319" s="550">
        <v>54710</v>
      </c>
    </row>
    <row r="9320" spans="1:2">
      <c r="A9320" s="538" t="s">
        <v>9631</v>
      </c>
      <c r="B9320" s="550">
        <v>54711</v>
      </c>
    </row>
    <row r="9321" spans="1:2">
      <c r="A9321" s="538" t="s">
        <v>9632</v>
      </c>
      <c r="B9321" s="550">
        <v>54712</v>
      </c>
    </row>
    <row r="9322" spans="1:2">
      <c r="A9322" s="538" t="s">
        <v>9633</v>
      </c>
      <c r="B9322" s="550">
        <v>54713</v>
      </c>
    </row>
    <row r="9323" spans="1:2">
      <c r="A9323" s="538" t="s">
        <v>9634</v>
      </c>
      <c r="B9323" s="550">
        <v>54714</v>
      </c>
    </row>
    <row r="9324" spans="1:2">
      <c r="A9324" s="538" t="s">
        <v>9635</v>
      </c>
      <c r="B9324" s="550">
        <v>54715</v>
      </c>
    </row>
    <row r="9325" spans="1:2">
      <c r="A9325" s="538" t="s">
        <v>9636</v>
      </c>
      <c r="B9325" s="550">
        <v>54716</v>
      </c>
    </row>
    <row r="9326" spans="1:2">
      <c r="A9326" s="538" t="s">
        <v>9637</v>
      </c>
      <c r="B9326" s="550">
        <v>54717</v>
      </c>
    </row>
    <row r="9327" spans="1:2">
      <c r="A9327" s="538" t="s">
        <v>9638</v>
      </c>
      <c r="B9327" s="550">
        <v>54718</v>
      </c>
    </row>
    <row r="9328" spans="1:2">
      <c r="A9328" s="538" t="s">
        <v>9639</v>
      </c>
      <c r="B9328" s="550">
        <v>54719</v>
      </c>
    </row>
    <row r="9329" spans="1:2">
      <c r="A9329" s="538" t="s">
        <v>9640</v>
      </c>
      <c r="B9329" s="550">
        <v>54720</v>
      </c>
    </row>
    <row r="9330" spans="1:2">
      <c r="A9330" s="538" t="s">
        <v>9641</v>
      </c>
      <c r="B9330" s="550">
        <v>54721</v>
      </c>
    </row>
    <row r="9331" spans="1:2">
      <c r="A9331" s="538" t="s">
        <v>9642</v>
      </c>
      <c r="B9331" s="550">
        <v>54722</v>
      </c>
    </row>
    <row r="9332" spans="1:2">
      <c r="A9332" s="538" t="s">
        <v>9643</v>
      </c>
      <c r="B9332" s="550">
        <v>54723</v>
      </c>
    </row>
    <row r="9333" spans="1:2">
      <c r="A9333" s="538" t="s">
        <v>9644</v>
      </c>
      <c r="B9333" s="550">
        <v>54724</v>
      </c>
    </row>
    <row r="9334" spans="1:2">
      <c r="A9334" s="538" t="s">
        <v>9645</v>
      </c>
      <c r="B9334" s="550">
        <v>54725</v>
      </c>
    </row>
    <row r="9335" spans="1:2">
      <c r="A9335" s="538" t="s">
        <v>9646</v>
      </c>
      <c r="B9335" s="550">
        <v>54726</v>
      </c>
    </row>
    <row r="9336" spans="1:2">
      <c r="A9336" s="538" t="s">
        <v>9647</v>
      </c>
      <c r="B9336" s="550">
        <v>54727</v>
      </c>
    </row>
    <row r="9337" spans="1:2">
      <c r="A9337" s="538" t="s">
        <v>9648</v>
      </c>
      <c r="B9337" s="550">
        <v>54728</v>
      </c>
    </row>
    <row r="9338" spans="1:2">
      <c r="A9338" s="538" t="s">
        <v>9649</v>
      </c>
      <c r="B9338" s="550">
        <v>54729</v>
      </c>
    </row>
    <row r="9339" spans="1:2">
      <c r="A9339" s="538" t="s">
        <v>9650</v>
      </c>
      <c r="B9339" s="550">
        <v>54730</v>
      </c>
    </row>
    <row r="9340" spans="1:2">
      <c r="A9340" s="538" t="s">
        <v>9651</v>
      </c>
      <c r="B9340" s="550">
        <v>54731</v>
      </c>
    </row>
    <row r="9341" spans="1:2">
      <c r="A9341" s="538" t="s">
        <v>9652</v>
      </c>
      <c r="B9341" s="550">
        <v>54732</v>
      </c>
    </row>
    <row r="9342" spans="1:2">
      <c r="A9342" s="538" t="s">
        <v>9653</v>
      </c>
      <c r="B9342" s="550">
        <v>54733</v>
      </c>
    </row>
    <row r="9343" spans="1:2">
      <c r="A9343" s="538" t="s">
        <v>9654</v>
      </c>
      <c r="B9343" s="550">
        <v>54734</v>
      </c>
    </row>
    <row r="9344" spans="1:2">
      <c r="A9344" s="538" t="s">
        <v>9655</v>
      </c>
      <c r="B9344" s="550">
        <v>54735</v>
      </c>
    </row>
    <row r="9345" spans="1:2">
      <c r="A9345" s="538" t="s">
        <v>9656</v>
      </c>
      <c r="B9345" s="550">
        <v>54736</v>
      </c>
    </row>
    <row r="9346" spans="1:2">
      <c r="A9346" s="538" t="s">
        <v>9657</v>
      </c>
      <c r="B9346" s="550">
        <v>54737</v>
      </c>
    </row>
    <row r="9347" spans="1:2">
      <c r="A9347" s="538" t="s">
        <v>9658</v>
      </c>
      <c r="B9347" s="550">
        <v>54738</v>
      </c>
    </row>
    <row r="9348" spans="1:2">
      <c r="A9348" s="538" t="s">
        <v>9659</v>
      </c>
      <c r="B9348" s="550">
        <v>54739</v>
      </c>
    </row>
    <row r="9349" spans="1:2">
      <c r="A9349" s="538" t="s">
        <v>9660</v>
      </c>
      <c r="B9349" s="550">
        <v>54740</v>
      </c>
    </row>
    <row r="9350" spans="1:2">
      <c r="A9350" s="538" t="s">
        <v>9661</v>
      </c>
      <c r="B9350" s="550">
        <v>54741</v>
      </c>
    </row>
    <row r="9351" spans="1:2">
      <c r="A9351" s="538" t="s">
        <v>9662</v>
      </c>
      <c r="B9351" s="550">
        <v>54742</v>
      </c>
    </row>
    <row r="9352" spans="1:2">
      <c r="A9352" s="538" t="s">
        <v>9663</v>
      </c>
      <c r="B9352" s="550">
        <v>54743</v>
      </c>
    </row>
    <row r="9353" spans="1:2">
      <c r="A9353" s="538" t="s">
        <v>9664</v>
      </c>
      <c r="B9353" s="550">
        <v>54744</v>
      </c>
    </row>
    <row r="9354" spans="1:2">
      <c r="A9354" s="538" t="s">
        <v>9665</v>
      </c>
      <c r="B9354" s="550">
        <v>54745</v>
      </c>
    </row>
    <row r="9355" spans="1:2">
      <c r="A9355" s="538" t="s">
        <v>9666</v>
      </c>
      <c r="B9355" s="550">
        <v>54746</v>
      </c>
    </row>
    <row r="9356" spans="1:2">
      <c r="A9356" s="538" t="s">
        <v>9667</v>
      </c>
      <c r="B9356" s="550">
        <v>54747</v>
      </c>
    </row>
    <row r="9357" spans="1:2">
      <c r="A9357" s="538" t="s">
        <v>9668</v>
      </c>
      <c r="B9357" s="550">
        <v>54748</v>
      </c>
    </row>
    <row r="9358" spans="1:2">
      <c r="A9358" s="538" t="s">
        <v>9669</v>
      </c>
      <c r="B9358" s="550">
        <v>54749</v>
      </c>
    </row>
    <row r="9359" spans="1:2">
      <c r="A9359" s="538" t="s">
        <v>9670</v>
      </c>
      <c r="B9359" s="550">
        <v>54750</v>
      </c>
    </row>
    <row r="9360" spans="1:2">
      <c r="A9360" s="538" t="s">
        <v>9671</v>
      </c>
      <c r="B9360" s="550">
        <v>54751</v>
      </c>
    </row>
    <row r="9361" spans="1:2">
      <c r="A9361" s="538" t="s">
        <v>9672</v>
      </c>
      <c r="B9361" s="550">
        <v>54752</v>
      </c>
    </row>
    <row r="9362" spans="1:2">
      <c r="A9362" s="538" t="s">
        <v>9673</v>
      </c>
      <c r="B9362" s="550">
        <v>54753</v>
      </c>
    </row>
    <row r="9363" spans="1:2">
      <c r="A9363" s="538" t="s">
        <v>9674</v>
      </c>
      <c r="B9363" s="550">
        <v>54754</v>
      </c>
    </row>
    <row r="9364" spans="1:2">
      <c r="A9364" s="538" t="s">
        <v>9675</v>
      </c>
      <c r="B9364" s="550">
        <v>54755</v>
      </c>
    </row>
    <row r="9365" spans="1:2">
      <c r="A9365" s="538" t="s">
        <v>9676</v>
      </c>
      <c r="B9365" s="550">
        <v>54756</v>
      </c>
    </row>
    <row r="9366" spans="1:2">
      <c r="A9366" s="538" t="s">
        <v>9677</v>
      </c>
      <c r="B9366" s="550">
        <v>54757</v>
      </c>
    </row>
    <row r="9367" spans="1:2">
      <c r="A9367" s="538" t="s">
        <v>9678</v>
      </c>
      <c r="B9367" s="550">
        <v>54758</v>
      </c>
    </row>
    <row r="9368" spans="1:2">
      <c r="A9368" s="538" t="s">
        <v>9679</v>
      </c>
      <c r="B9368" s="550">
        <v>54759</v>
      </c>
    </row>
    <row r="9369" spans="1:2">
      <c r="A9369" s="538" t="s">
        <v>9680</v>
      </c>
      <c r="B9369" s="550">
        <v>54760</v>
      </c>
    </row>
    <row r="9370" spans="1:2">
      <c r="A9370" s="538" t="s">
        <v>9681</v>
      </c>
      <c r="B9370" s="550">
        <v>54761</v>
      </c>
    </row>
    <row r="9371" spans="1:2">
      <c r="A9371" s="538" t="s">
        <v>9682</v>
      </c>
      <c r="B9371" s="550">
        <v>54762</v>
      </c>
    </row>
    <row r="9372" spans="1:2">
      <c r="A9372" s="538" t="s">
        <v>9683</v>
      </c>
      <c r="B9372" s="550">
        <v>54763</v>
      </c>
    </row>
    <row r="9373" spans="1:2">
      <c r="A9373" s="538" t="s">
        <v>9684</v>
      </c>
      <c r="B9373" s="550">
        <v>54764</v>
      </c>
    </row>
    <row r="9374" spans="1:2">
      <c r="A9374" s="538" t="s">
        <v>9685</v>
      </c>
      <c r="B9374" s="550">
        <v>54765</v>
      </c>
    </row>
    <row r="9375" spans="1:2">
      <c r="A9375" s="538" t="s">
        <v>9686</v>
      </c>
      <c r="B9375" s="550">
        <v>54766</v>
      </c>
    </row>
    <row r="9376" spans="1:2">
      <c r="A9376" s="538" t="s">
        <v>9687</v>
      </c>
      <c r="B9376" s="550">
        <v>54767</v>
      </c>
    </row>
    <row r="9377" spans="1:2">
      <c r="A9377" s="538" t="s">
        <v>9688</v>
      </c>
      <c r="B9377" s="550">
        <v>54768</v>
      </c>
    </row>
    <row r="9378" spans="1:2">
      <c r="A9378" s="538" t="s">
        <v>9689</v>
      </c>
      <c r="B9378" s="550">
        <v>54769</v>
      </c>
    </row>
    <row r="9379" spans="1:2">
      <c r="A9379" s="538" t="s">
        <v>9690</v>
      </c>
      <c r="B9379" s="550">
        <v>54770</v>
      </c>
    </row>
    <row r="9380" spans="1:2">
      <c r="A9380" s="538" t="s">
        <v>9691</v>
      </c>
      <c r="B9380" s="550">
        <v>54771</v>
      </c>
    </row>
    <row r="9381" spans="1:2">
      <c r="A9381" s="538" t="s">
        <v>9692</v>
      </c>
      <c r="B9381" s="550">
        <v>54772</v>
      </c>
    </row>
    <row r="9382" spans="1:2">
      <c r="A9382" s="538" t="s">
        <v>9693</v>
      </c>
      <c r="B9382" s="550">
        <v>54773</v>
      </c>
    </row>
    <row r="9383" spans="1:2">
      <c r="A9383" s="538" t="s">
        <v>9694</v>
      </c>
      <c r="B9383" s="550">
        <v>54774</v>
      </c>
    </row>
    <row r="9384" spans="1:2">
      <c r="A9384" s="538" t="s">
        <v>9695</v>
      </c>
      <c r="B9384" s="550">
        <v>54775</v>
      </c>
    </row>
    <row r="9385" spans="1:2">
      <c r="A9385" s="538" t="s">
        <v>9696</v>
      </c>
      <c r="B9385" s="550">
        <v>54776</v>
      </c>
    </row>
    <row r="9386" spans="1:2">
      <c r="A9386" s="538" t="s">
        <v>9697</v>
      </c>
      <c r="B9386" s="550">
        <v>54777</v>
      </c>
    </row>
    <row r="9387" spans="1:2">
      <c r="A9387" s="538" t="s">
        <v>9698</v>
      </c>
      <c r="B9387" s="550">
        <v>54778</v>
      </c>
    </row>
    <row r="9388" spans="1:2">
      <c r="A9388" s="538" t="s">
        <v>9699</v>
      </c>
      <c r="B9388" s="550">
        <v>54779</v>
      </c>
    </row>
    <row r="9389" spans="1:2">
      <c r="A9389" s="538" t="s">
        <v>9700</v>
      </c>
      <c r="B9389" s="550">
        <v>54780</v>
      </c>
    </row>
    <row r="9390" spans="1:2">
      <c r="A9390" s="538" t="s">
        <v>9701</v>
      </c>
      <c r="B9390" s="550">
        <v>54781</v>
      </c>
    </row>
    <row r="9391" spans="1:2">
      <c r="A9391" s="538" t="s">
        <v>9702</v>
      </c>
      <c r="B9391" s="550">
        <v>54782</v>
      </c>
    </row>
    <row r="9392" spans="1:2">
      <c r="A9392" s="538" t="s">
        <v>9703</v>
      </c>
      <c r="B9392" s="550">
        <v>54783</v>
      </c>
    </row>
    <row r="9393" spans="1:2">
      <c r="A9393" s="538" t="s">
        <v>9704</v>
      </c>
      <c r="B9393" s="550">
        <v>54784</v>
      </c>
    </row>
    <row r="9394" spans="1:2">
      <c r="A9394" s="538" t="s">
        <v>9705</v>
      </c>
      <c r="B9394" s="550">
        <v>54785</v>
      </c>
    </row>
    <row r="9395" spans="1:2">
      <c r="A9395" s="538" t="s">
        <v>9706</v>
      </c>
      <c r="B9395" s="550">
        <v>54786</v>
      </c>
    </row>
    <row r="9396" spans="1:2">
      <c r="A9396" s="538" t="s">
        <v>9707</v>
      </c>
      <c r="B9396" s="550">
        <v>54787</v>
      </c>
    </row>
    <row r="9397" spans="1:2">
      <c r="A9397" s="538" t="s">
        <v>9708</v>
      </c>
      <c r="B9397" s="550">
        <v>54788</v>
      </c>
    </row>
    <row r="9398" spans="1:2">
      <c r="A9398" s="538" t="s">
        <v>9709</v>
      </c>
      <c r="B9398" s="550">
        <v>54789</v>
      </c>
    </row>
    <row r="9399" spans="1:2">
      <c r="A9399" s="538" t="s">
        <v>9710</v>
      </c>
      <c r="B9399" s="550">
        <v>54790</v>
      </c>
    </row>
    <row r="9400" spans="1:2">
      <c r="A9400" s="538" t="s">
        <v>9711</v>
      </c>
      <c r="B9400" s="550">
        <v>54791</v>
      </c>
    </row>
    <row r="9401" spans="1:2">
      <c r="A9401" s="538" t="s">
        <v>9712</v>
      </c>
      <c r="B9401" s="550">
        <v>54792</v>
      </c>
    </row>
    <row r="9402" spans="1:2">
      <c r="A9402" s="538" t="s">
        <v>9713</v>
      </c>
      <c r="B9402" s="550">
        <v>54793</v>
      </c>
    </row>
    <row r="9403" spans="1:2">
      <c r="A9403" s="538" t="s">
        <v>9714</v>
      </c>
      <c r="B9403" s="550">
        <v>54794</v>
      </c>
    </row>
    <row r="9404" spans="1:2">
      <c r="A9404" s="538" t="s">
        <v>9715</v>
      </c>
      <c r="B9404" s="550">
        <v>54795</v>
      </c>
    </row>
    <row r="9405" spans="1:2">
      <c r="A9405" s="538" t="s">
        <v>9716</v>
      </c>
      <c r="B9405" s="550">
        <v>54796</v>
      </c>
    </row>
    <row r="9406" spans="1:2">
      <c r="A9406" s="538" t="s">
        <v>9717</v>
      </c>
      <c r="B9406" s="550">
        <v>54797</v>
      </c>
    </row>
    <row r="9407" spans="1:2">
      <c r="A9407" s="538" t="s">
        <v>9718</v>
      </c>
      <c r="B9407" s="550">
        <v>54798</v>
      </c>
    </row>
    <row r="9408" spans="1:2">
      <c r="A9408" s="538" t="s">
        <v>9719</v>
      </c>
      <c r="B9408" s="550">
        <v>54799</v>
      </c>
    </row>
    <row r="9409" spans="1:2">
      <c r="A9409" s="538" t="s">
        <v>9720</v>
      </c>
      <c r="B9409" s="550">
        <v>54800</v>
      </c>
    </row>
    <row r="9410" spans="1:2">
      <c r="A9410" s="538" t="s">
        <v>9721</v>
      </c>
      <c r="B9410" s="550">
        <v>54801</v>
      </c>
    </row>
    <row r="9411" spans="1:2">
      <c r="A9411" s="538" t="s">
        <v>9722</v>
      </c>
      <c r="B9411" s="550">
        <v>54802</v>
      </c>
    </row>
    <row r="9412" spans="1:2">
      <c r="A9412" s="538" t="s">
        <v>9723</v>
      </c>
      <c r="B9412" s="550">
        <v>54803</v>
      </c>
    </row>
    <row r="9413" spans="1:2">
      <c r="A9413" s="538" t="s">
        <v>9724</v>
      </c>
      <c r="B9413" s="550">
        <v>54804</v>
      </c>
    </row>
    <row r="9414" spans="1:2">
      <c r="A9414" s="538" t="s">
        <v>9725</v>
      </c>
      <c r="B9414" s="550">
        <v>54805</v>
      </c>
    </row>
    <row r="9415" spans="1:2">
      <c r="A9415" s="538" t="s">
        <v>9726</v>
      </c>
      <c r="B9415" s="550">
        <v>54806</v>
      </c>
    </row>
    <row r="9416" spans="1:2">
      <c r="A9416" s="538" t="s">
        <v>9727</v>
      </c>
      <c r="B9416" s="550">
        <v>54807</v>
      </c>
    </row>
    <row r="9417" spans="1:2">
      <c r="A9417" s="538" t="s">
        <v>9728</v>
      </c>
      <c r="B9417" s="550">
        <v>54808</v>
      </c>
    </row>
    <row r="9418" spans="1:2">
      <c r="A9418" s="538" t="s">
        <v>9729</v>
      </c>
      <c r="B9418" s="550">
        <v>54809</v>
      </c>
    </row>
    <row r="9419" spans="1:2">
      <c r="A9419" s="538" t="s">
        <v>9730</v>
      </c>
      <c r="B9419" s="550">
        <v>54810</v>
      </c>
    </row>
    <row r="9420" spans="1:2">
      <c r="A9420" s="538" t="s">
        <v>9731</v>
      </c>
      <c r="B9420" s="550">
        <v>54811</v>
      </c>
    </row>
    <row r="9421" spans="1:2">
      <c r="A9421" s="538" t="s">
        <v>9732</v>
      </c>
      <c r="B9421" s="550">
        <v>54812</v>
      </c>
    </row>
    <row r="9422" spans="1:2">
      <c r="A9422" s="538" t="s">
        <v>9733</v>
      </c>
      <c r="B9422" s="550">
        <v>54813</v>
      </c>
    </row>
    <row r="9423" spans="1:2">
      <c r="A9423" s="538" t="s">
        <v>9734</v>
      </c>
      <c r="B9423" s="550">
        <v>54814</v>
      </c>
    </row>
    <row r="9424" spans="1:2">
      <c r="A9424" s="538" t="s">
        <v>9735</v>
      </c>
      <c r="B9424" s="550">
        <v>54815</v>
      </c>
    </row>
    <row r="9425" spans="1:2">
      <c r="A9425" s="538" t="s">
        <v>9736</v>
      </c>
      <c r="B9425" s="550">
        <v>54816</v>
      </c>
    </row>
    <row r="9426" spans="1:2">
      <c r="A9426" s="538" t="s">
        <v>9737</v>
      </c>
      <c r="B9426" s="550">
        <v>54817</v>
      </c>
    </row>
    <row r="9427" spans="1:2">
      <c r="A9427" s="538" t="s">
        <v>9738</v>
      </c>
      <c r="B9427" s="550">
        <v>54818</v>
      </c>
    </row>
    <row r="9428" spans="1:2">
      <c r="A9428" s="538" t="s">
        <v>9739</v>
      </c>
      <c r="B9428" s="550">
        <v>54819</v>
      </c>
    </row>
    <row r="9429" spans="1:2">
      <c r="A9429" s="538" t="s">
        <v>9740</v>
      </c>
      <c r="B9429" s="550">
        <v>54820</v>
      </c>
    </row>
    <row r="9430" spans="1:2">
      <c r="A9430" s="538" t="s">
        <v>9741</v>
      </c>
      <c r="B9430" s="550">
        <v>54821</v>
      </c>
    </row>
    <row r="9431" spans="1:2">
      <c r="A9431" s="538" t="s">
        <v>9742</v>
      </c>
      <c r="B9431" s="550">
        <v>54822</v>
      </c>
    </row>
    <row r="9432" spans="1:2">
      <c r="A9432" s="538" t="s">
        <v>9743</v>
      </c>
      <c r="B9432" s="550">
        <v>54823</v>
      </c>
    </row>
    <row r="9433" spans="1:2">
      <c r="A9433" s="538" t="s">
        <v>9744</v>
      </c>
      <c r="B9433" s="550">
        <v>54824</v>
      </c>
    </row>
    <row r="9434" spans="1:2">
      <c r="A9434" s="538" t="s">
        <v>9745</v>
      </c>
      <c r="B9434" s="550">
        <v>54825</v>
      </c>
    </row>
    <row r="9435" spans="1:2">
      <c r="A9435" s="538" t="s">
        <v>9746</v>
      </c>
      <c r="B9435" s="550">
        <v>54826</v>
      </c>
    </row>
    <row r="9436" spans="1:2">
      <c r="A9436" s="538" t="s">
        <v>9747</v>
      </c>
      <c r="B9436" s="550">
        <v>54827</v>
      </c>
    </row>
    <row r="9437" spans="1:2">
      <c r="A9437" s="538" t="s">
        <v>9748</v>
      </c>
      <c r="B9437" s="550">
        <v>54828</v>
      </c>
    </row>
    <row r="9438" spans="1:2">
      <c r="A9438" s="538" t="s">
        <v>9749</v>
      </c>
      <c r="B9438" s="550">
        <v>54829</v>
      </c>
    </row>
    <row r="9439" spans="1:2">
      <c r="A9439" s="538" t="s">
        <v>9750</v>
      </c>
      <c r="B9439" s="550">
        <v>54830</v>
      </c>
    </row>
    <row r="9440" spans="1:2">
      <c r="A9440" s="538" t="s">
        <v>9751</v>
      </c>
      <c r="B9440" s="550">
        <v>54831</v>
      </c>
    </row>
    <row r="9441" spans="1:2">
      <c r="A9441" s="538" t="s">
        <v>9752</v>
      </c>
      <c r="B9441" s="550">
        <v>54832</v>
      </c>
    </row>
    <row r="9442" spans="1:2">
      <c r="A9442" s="538" t="s">
        <v>9753</v>
      </c>
      <c r="B9442" s="550">
        <v>54833</v>
      </c>
    </row>
    <row r="9443" spans="1:2">
      <c r="A9443" s="538" t="s">
        <v>9754</v>
      </c>
      <c r="B9443" s="550">
        <v>54834</v>
      </c>
    </row>
    <row r="9444" spans="1:2">
      <c r="A9444" s="538" t="s">
        <v>9755</v>
      </c>
      <c r="B9444" s="550">
        <v>54835</v>
      </c>
    </row>
    <row r="9445" spans="1:2">
      <c r="A9445" s="538" t="s">
        <v>9756</v>
      </c>
      <c r="B9445" s="550">
        <v>54836</v>
      </c>
    </row>
    <row r="9446" spans="1:2">
      <c r="A9446" s="538" t="s">
        <v>9757</v>
      </c>
      <c r="B9446" s="550">
        <v>54837</v>
      </c>
    </row>
    <row r="9447" spans="1:2">
      <c r="A9447" s="538" t="s">
        <v>9758</v>
      </c>
      <c r="B9447" s="550">
        <v>54838</v>
      </c>
    </row>
    <row r="9448" spans="1:2">
      <c r="A9448" s="538" t="s">
        <v>9759</v>
      </c>
      <c r="B9448" s="550">
        <v>54839</v>
      </c>
    </row>
    <row r="9449" spans="1:2">
      <c r="A9449" s="538" t="s">
        <v>9760</v>
      </c>
      <c r="B9449" s="550">
        <v>54840</v>
      </c>
    </row>
    <row r="9450" spans="1:2">
      <c r="A9450" s="538" t="s">
        <v>9761</v>
      </c>
      <c r="B9450" s="550">
        <v>54841</v>
      </c>
    </row>
    <row r="9451" spans="1:2">
      <c r="A9451" s="538" t="s">
        <v>9762</v>
      </c>
      <c r="B9451" s="550">
        <v>54842</v>
      </c>
    </row>
    <row r="9452" spans="1:2">
      <c r="A9452" s="538" t="s">
        <v>9763</v>
      </c>
      <c r="B9452" s="550">
        <v>54843</v>
      </c>
    </row>
    <row r="9453" spans="1:2">
      <c r="A9453" s="538" t="s">
        <v>9764</v>
      </c>
      <c r="B9453" s="550">
        <v>54844</v>
      </c>
    </row>
    <row r="9454" spans="1:2">
      <c r="A9454" s="538" t="s">
        <v>9765</v>
      </c>
      <c r="B9454" s="550">
        <v>54845</v>
      </c>
    </row>
    <row r="9455" spans="1:2">
      <c r="A9455" s="538" t="s">
        <v>9766</v>
      </c>
      <c r="B9455" s="550">
        <v>54846</v>
      </c>
    </row>
    <row r="9456" spans="1:2">
      <c r="A9456" s="538" t="s">
        <v>9767</v>
      </c>
      <c r="B9456" s="550">
        <v>54847</v>
      </c>
    </row>
    <row r="9457" spans="1:2">
      <c r="A9457" s="538" t="s">
        <v>9768</v>
      </c>
      <c r="B9457" s="550">
        <v>54848</v>
      </c>
    </row>
    <row r="9458" spans="1:2">
      <c r="A9458" s="538" t="s">
        <v>9769</v>
      </c>
      <c r="B9458" s="550">
        <v>54849</v>
      </c>
    </row>
    <row r="9459" spans="1:2">
      <c r="A9459" s="538" t="s">
        <v>9770</v>
      </c>
      <c r="B9459" s="550">
        <v>54850</v>
      </c>
    </row>
    <row r="9460" spans="1:2">
      <c r="A9460" s="538" t="s">
        <v>9771</v>
      </c>
      <c r="B9460" s="550">
        <v>54851</v>
      </c>
    </row>
    <row r="9461" spans="1:2">
      <c r="A9461" s="538" t="s">
        <v>9772</v>
      </c>
      <c r="B9461" s="550">
        <v>54852</v>
      </c>
    </row>
    <row r="9462" spans="1:2">
      <c r="A9462" s="538" t="s">
        <v>9773</v>
      </c>
      <c r="B9462" s="550">
        <v>54853</v>
      </c>
    </row>
    <row r="9463" spans="1:2">
      <c r="A9463" s="538" t="s">
        <v>9774</v>
      </c>
      <c r="B9463" s="550">
        <v>54854</v>
      </c>
    </row>
    <row r="9464" spans="1:2">
      <c r="A9464" s="538" t="s">
        <v>9775</v>
      </c>
      <c r="B9464" s="550">
        <v>54855</v>
      </c>
    </row>
    <row r="9465" spans="1:2">
      <c r="A9465" s="538" t="s">
        <v>9776</v>
      </c>
      <c r="B9465" s="550">
        <v>54856</v>
      </c>
    </row>
    <row r="9466" spans="1:2">
      <c r="A9466" s="538" t="s">
        <v>9777</v>
      </c>
      <c r="B9466" s="550">
        <v>54857</v>
      </c>
    </row>
    <row r="9467" spans="1:2">
      <c r="A9467" s="538" t="s">
        <v>9778</v>
      </c>
      <c r="B9467" s="550">
        <v>54858</v>
      </c>
    </row>
    <row r="9468" spans="1:2">
      <c r="A9468" s="538" t="s">
        <v>9779</v>
      </c>
      <c r="B9468" s="550">
        <v>54859</v>
      </c>
    </row>
    <row r="9469" spans="1:2">
      <c r="A9469" s="538" t="s">
        <v>9780</v>
      </c>
      <c r="B9469" s="550">
        <v>54860</v>
      </c>
    </row>
    <row r="9470" spans="1:2">
      <c r="A9470" s="538" t="s">
        <v>9781</v>
      </c>
      <c r="B9470" s="550">
        <v>54861</v>
      </c>
    </row>
    <row r="9471" spans="1:2">
      <c r="A9471" s="538" t="s">
        <v>9782</v>
      </c>
      <c r="B9471" s="550">
        <v>54862</v>
      </c>
    </row>
    <row r="9472" spans="1:2">
      <c r="A9472" s="538" t="s">
        <v>9783</v>
      </c>
      <c r="B9472" s="550">
        <v>54863</v>
      </c>
    </row>
    <row r="9473" spans="1:2">
      <c r="A9473" s="538" t="s">
        <v>9784</v>
      </c>
      <c r="B9473" s="550">
        <v>54864</v>
      </c>
    </row>
    <row r="9474" spans="1:2">
      <c r="A9474" s="538" t="s">
        <v>9785</v>
      </c>
      <c r="B9474" s="550">
        <v>54865</v>
      </c>
    </row>
    <row r="9475" spans="1:2">
      <c r="A9475" s="538" t="s">
        <v>9786</v>
      </c>
      <c r="B9475" s="550">
        <v>54866</v>
      </c>
    </row>
    <row r="9476" spans="1:2">
      <c r="A9476" s="538" t="s">
        <v>9787</v>
      </c>
      <c r="B9476" s="550">
        <v>54867</v>
      </c>
    </row>
    <row r="9477" spans="1:2">
      <c r="A9477" s="538" t="s">
        <v>9788</v>
      </c>
      <c r="B9477" s="550">
        <v>54868</v>
      </c>
    </row>
    <row r="9478" spans="1:2">
      <c r="A9478" s="538" t="s">
        <v>9789</v>
      </c>
      <c r="B9478" s="550">
        <v>54869</v>
      </c>
    </row>
    <row r="9479" spans="1:2">
      <c r="A9479" s="538" t="s">
        <v>9790</v>
      </c>
      <c r="B9479" s="550">
        <v>54870</v>
      </c>
    </row>
    <row r="9480" spans="1:2">
      <c r="A9480" s="538" t="s">
        <v>9791</v>
      </c>
      <c r="B9480" s="550">
        <v>54871</v>
      </c>
    </row>
    <row r="9481" spans="1:2">
      <c r="A9481" s="538" t="s">
        <v>9792</v>
      </c>
      <c r="B9481" s="550">
        <v>54872</v>
      </c>
    </row>
    <row r="9482" spans="1:2">
      <c r="A9482" s="538" t="s">
        <v>9793</v>
      </c>
      <c r="B9482" s="550">
        <v>54873</v>
      </c>
    </row>
    <row r="9483" spans="1:2">
      <c r="A9483" s="538" t="s">
        <v>9794</v>
      </c>
      <c r="B9483" s="550">
        <v>54874</v>
      </c>
    </row>
    <row r="9484" spans="1:2">
      <c r="A9484" s="538" t="s">
        <v>9795</v>
      </c>
      <c r="B9484" s="550">
        <v>54875</v>
      </c>
    </row>
    <row r="9485" spans="1:2">
      <c r="A9485" s="538" t="s">
        <v>9796</v>
      </c>
      <c r="B9485" s="550">
        <v>54876</v>
      </c>
    </row>
    <row r="9486" spans="1:2">
      <c r="A9486" s="538" t="s">
        <v>9797</v>
      </c>
      <c r="B9486" s="550">
        <v>54877</v>
      </c>
    </row>
    <row r="9487" spans="1:2">
      <c r="A9487" s="538" t="s">
        <v>9798</v>
      </c>
      <c r="B9487" s="550">
        <v>54878</v>
      </c>
    </row>
    <row r="9488" spans="1:2">
      <c r="A9488" s="538" t="s">
        <v>9799</v>
      </c>
      <c r="B9488" s="550">
        <v>54879</v>
      </c>
    </row>
    <row r="9489" spans="1:2">
      <c r="A9489" s="538" t="s">
        <v>9800</v>
      </c>
      <c r="B9489" s="550">
        <v>54880</v>
      </c>
    </row>
    <row r="9490" spans="1:2">
      <c r="A9490" s="538" t="s">
        <v>9801</v>
      </c>
      <c r="B9490" s="550">
        <v>54881</v>
      </c>
    </row>
    <row r="9491" spans="1:2">
      <c r="A9491" s="538" t="s">
        <v>9802</v>
      </c>
      <c r="B9491" s="550">
        <v>54882</v>
      </c>
    </row>
    <row r="9492" spans="1:2">
      <c r="A9492" s="538" t="s">
        <v>9803</v>
      </c>
      <c r="B9492" s="550">
        <v>54883</v>
      </c>
    </row>
    <row r="9493" spans="1:2">
      <c r="A9493" s="538" t="s">
        <v>9804</v>
      </c>
      <c r="B9493" s="550">
        <v>54884</v>
      </c>
    </row>
    <row r="9494" spans="1:2">
      <c r="A9494" s="538" t="s">
        <v>9805</v>
      </c>
      <c r="B9494" s="550">
        <v>54885</v>
      </c>
    </row>
    <row r="9495" spans="1:2">
      <c r="A9495" s="538" t="s">
        <v>9806</v>
      </c>
      <c r="B9495" s="550">
        <v>54886</v>
      </c>
    </row>
    <row r="9496" spans="1:2">
      <c r="A9496" s="538" t="s">
        <v>9807</v>
      </c>
      <c r="B9496" s="550">
        <v>54887</v>
      </c>
    </row>
    <row r="9497" spans="1:2">
      <c r="A9497" s="538" t="s">
        <v>9808</v>
      </c>
      <c r="B9497" s="550">
        <v>54888</v>
      </c>
    </row>
    <row r="9498" spans="1:2">
      <c r="A9498" s="538" t="s">
        <v>9809</v>
      </c>
      <c r="B9498" s="550">
        <v>54889</v>
      </c>
    </row>
    <row r="9499" spans="1:2">
      <c r="A9499" s="538" t="s">
        <v>9810</v>
      </c>
      <c r="B9499" s="550">
        <v>54890</v>
      </c>
    </row>
    <row r="9500" spans="1:2">
      <c r="A9500" s="538" t="s">
        <v>9811</v>
      </c>
      <c r="B9500" s="550">
        <v>54891</v>
      </c>
    </row>
    <row r="9501" spans="1:2">
      <c r="A9501" s="538" t="s">
        <v>9812</v>
      </c>
      <c r="B9501" s="550">
        <v>54892</v>
      </c>
    </row>
    <row r="9502" spans="1:2">
      <c r="A9502" s="538" t="s">
        <v>9813</v>
      </c>
      <c r="B9502" s="550">
        <v>54893</v>
      </c>
    </row>
    <row r="9503" spans="1:2">
      <c r="A9503" s="538" t="s">
        <v>9814</v>
      </c>
      <c r="B9503" s="550">
        <v>54894</v>
      </c>
    </row>
    <row r="9504" spans="1:2">
      <c r="A9504" s="538" t="s">
        <v>9815</v>
      </c>
      <c r="B9504" s="550">
        <v>54895</v>
      </c>
    </row>
    <row r="9505" spans="1:2">
      <c r="A9505" s="538" t="s">
        <v>9816</v>
      </c>
      <c r="B9505" s="550">
        <v>54896</v>
      </c>
    </row>
    <row r="9506" spans="1:2">
      <c r="A9506" s="538" t="s">
        <v>9817</v>
      </c>
      <c r="B9506" s="550">
        <v>54897</v>
      </c>
    </row>
    <row r="9507" spans="1:2">
      <c r="A9507" s="538" t="s">
        <v>9818</v>
      </c>
      <c r="B9507" s="550">
        <v>54898</v>
      </c>
    </row>
    <row r="9508" spans="1:2">
      <c r="A9508" s="538" t="s">
        <v>9819</v>
      </c>
      <c r="B9508" s="550">
        <v>54899</v>
      </c>
    </row>
    <row r="9509" spans="1:2">
      <c r="A9509" s="538" t="s">
        <v>9820</v>
      </c>
      <c r="B9509" s="550">
        <v>54900</v>
      </c>
    </row>
    <row r="9510" spans="1:2">
      <c r="A9510" s="538" t="s">
        <v>9821</v>
      </c>
      <c r="B9510" s="550">
        <v>54901</v>
      </c>
    </row>
    <row r="9511" spans="1:2">
      <c r="A9511" s="538" t="s">
        <v>9822</v>
      </c>
      <c r="B9511" s="550">
        <v>54902</v>
      </c>
    </row>
    <row r="9512" spans="1:2">
      <c r="A9512" s="538" t="s">
        <v>9823</v>
      </c>
      <c r="B9512" s="550">
        <v>54903</v>
      </c>
    </row>
    <row r="9513" spans="1:2">
      <c r="A9513" s="538" t="s">
        <v>9824</v>
      </c>
      <c r="B9513" s="550">
        <v>54904</v>
      </c>
    </row>
    <row r="9514" spans="1:2">
      <c r="A9514" s="538" t="s">
        <v>9825</v>
      </c>
      <c r="B9514" s="550">
        <v>54905</v>
      </c>
    </row>
    <row r="9515" spans="1:2">
      <c r="A9515" s="538" t="s">
        <v>9826</v>
      </c>
      <c r="B9515" s="550">
        <v>54906</v>
      </c>
    </row>
    <row r="9516" spans="1:2">
      <c r="A9516" s="538" t="s">
        <v>9827</v>
      </c>
      <c r="B9516" s="550">
        <v>54907</v>
      </c>
    </row>
    <row r="9517" spans="1:2">
      <c r="A9517" s="538" t="s">
        <v>9828</v>
      </c>
      <c r="B9517" s="550">
        <v>54908</v>
      </c>
    </row>
    <row r="9518" spans="1:2">
      <c r="A9518" s="538" t="s">
        <v>9829</v>
      </c>
      <c r="B9518" s="550">
        <v>54909</v>
      </c>
    </row>
    <row r="9519" spans="1:2">
      <c r="A9519" s="538" t="s">
        <v>9830</v>
      </c>
      <c r="B9519" s="550">
        <v>54910</v>
      </c>
    </row>
    <row r="9520" spans="1:2">
      <c r="A9520" s="538" t="s">
        <v>9831</v>
      </c>
      <c r="B9520" s="550">
        <v>54911</v>
      </c>
    </row>
    <row r="9521" spans="1:2">
      <c r="A9521" s="538" t="s">
        <v>9832</v>
      </c>
      <c r="B9521" s="550">
        <v>54912</v>
      </c>
    </row>
    <row r="9522" spans="1:2">
      <c r="A9522" s="538" t="s">
        <v>9833</v>
      </c>
      <c r="B9522" s="550">
        <v>54913</v>
      </c>
    </row>
    <row r="9523" spans="1:2">
      <c r="A9523" s="538" t="s">
        <v>9834</v>
      </c>
      <c r="B9523" s="550">
        <v>54914</v>
      </c>
    </row>
    <row r="9524" spans="1:2">
      <c r="A9524" s="538" t="s">
        <v>9835</v>
      </c>
      <c r="B9524" s="550">
        <v>54915</v>
      </c>
    </row>
    <row r="9525" spans="1:2">
      <c r="A9525" s="538" t="s">
        <v>9836</v>
      </c>
      <c r="B9525" s="550">
        <v>54916</v>
      </c>
    </row>
    <row r="9526" spans="1:2">
      <c r="A9526" s="538" t="s">
        <v>9837</v>
      </c>
      <c r="B9526" s="550">
        <v>54917</v>
      </c>
    </row>
    <row r="9527" spans="1:2">
      <c r="A9527" s="538" t="s">
        <v>9838</v>
      </c>
      <c r="B9527" s="550">
        <v>54918</v>
      </c>
    </row>
    <row r="9528" spans="1:2">
      <c r="A9528" s="538" t="s">
        <v>9839</v>
      </c>
      <c r="B9528" s="550">
        <v>54919</v>
      </c>
    </row>
    <row r="9529" spans="1:2">
      <c r="A9529" s="538" t="s">
        <v>9840</v>
      </c>
      <c r="B9529" s="550">
        <v>54920</v>
      </c>
    </row>
    <row r="9530" spans="1:2">
      <c r="A9530" s="538" t="s">
        <v>9841</v>
      </c>
      <c r="B9530" s="550">
        <v>54921</v>
      </c>
    </row>
    <row r="9531" spans="1:2">
      <c r="A9531" s="538" t="s">
        <v>9842</v>
      </c>
      <c r="B9531" s="550">
        <v>54922</v>
      </c>
    </row>
    <row r="9532" spans="1:2">
      <c r="A9532" s="538" t="s">
        <v>9843</v>
      </c>
      <c r="B9532" s="550">
        <v>54923</v>
      </c>
    </row>
    <row r="9533" spans="1:2">
      <c r="A9533" s="538" t="s">
        <v>9844</v>
      </c>
      <c r="B9533" s="550">
        <v>54924</v>
      </c>
    </row>
    <row r="9534" spans="1:2">
      <c r="A9534" s="538" t="s">
        <v>9845</v>
      </c>
      <c r="B9534" s="550">
        <v>54925</v>
      </c>
    </row>
    <row r="9535" spans="1:2">
      <c r="A9535" s="538" t="s">
        <v>9846</v>
      </c>
      <c r="B9535" s="550">
        <v>54926</v>
      </c>
    </row>
    <row r="9536" spans="1:2">
      <c r="A9536" s="538" t="s">
        <v>9847</v>
      </c>
      <c r="B9536" s="550">
        <v>54927</v>
      </c>
    </row>
    <row r="9537" spans="1:2">
      <c r="A9537" s="538" t="s">
        <v>9848</v>
      </c>
      <c r="B9537" s="550">
        <v>54928</v>
      </c>
    </row>
    <row r="9538" spans="1:2">
      <c r="A9538" s="538" t="s">
        <v>9849</v>
      </c>
      <c r="B9538" s="550">
        <v>54929</v>
      </c>
    </row>
    <row r="9539" spans="1:2">
      <c r="A9539" s="538" t="s">
        <v>9850</v>
      </c>
      <c r="B9539" s="550">
        <v>54930</v>
      </c>
    </row>
    <row r="9540" spans="1:2">
      <c r="A9540" s="538" t="s">
        <v>9851</v>
      </c>
      <c r="B9540" s="550">
        <v>54931</v>
      </c>
    </row>
    <row r="9541" spans="1:2">
      <c r="A9541" s="538" t="s">
        <v>9852</v>
      </c>
      <c r="B9541" s="550">
        <v>54932</v>
      </c>
    </row>
    <row r="9542" spans="1:2">
      <c r="A9542" s="538" t="s">
        <v>9853</v>
      </c>
      <c r="B9542" s="550">
        <v>54933</v>
      </c>
    </row>
    <row r="9543" spans="1:2">
      <c r="A9543" s="538" t="s">
        <v>9854</v>
      </c>
      <c r="B9543" s="550">
        <v>54934</v>
      </c>
    </row>
    <row r="9544" spans="1:2">
      <c r="A9544" s="538" t="s">
        <v>9855</v>
      </c>
      <c r="B9544" s="550">
        <v>54935</v>
      </c>
    </row>
    <row r="9545" spans="1:2">
      <c r="A9545" s="538" t="s">
        <v>9856</v>
      </c>
      <c r="B9545" s="550">
        <v>54936</v>
      </c>
    </row>
    <row r="9546" spans="1:2">
      <c r="A9546" s="538" t="s">
        <v>9857</v>
      </c>
      <c r="B9546" s="550">
        <v>54937</v>
      </c>
    </row>
    <row r="9547" spans="1:2">
      <c r="A9547" s="538" t="s">
        <v>9858</v>
      </c>
      <c r="B9547" s="550">
        <v>54938</v>
      </c>
    </row>
    <row r="9548" spans="1:2">
      <c r="A9548" s="538" t="s">
        <v>9859</v>
      </c>
      <c r="B9548" s="550">
        <v>54939</v>
      </c>
    </row>
    <row r="9549" spans="1:2">
      <c r="A9549" s="538" t="s">
        <v>9860</v>
      </c>
      <c r="B9549" s="550">
        <v>54940</v>
      </c>
    </row>
    <row r="9550" spans="1:2">
      <c r="A9550" s="538" t="s">
        <v>9861</v>
      </c>
      <c r="B9550" s="550">
        <v>54941</v>
      </c>
    </row>
    <row r="9551" spans="1:2">
      <c r="A9551" s="538" t="s">
        <v>9862</v>
      </c>
      <c r="B9551" s="550">
        <v>54942</v>
      </c>
    </row>
    <row r="9552" spans="1:2">
      <c r="A9552" s="538" t="s">
        <v>9863</v>
      </c>
      <c r="B9552" s="550">
        <v>54943</v>
      </c>
    </row>
    <row r="9553" spans="1:2">
      <c r="A9553" s="538" t="s">
        <v>9864</v>
      </c>
      <c r="B9553" s="550">
        <v>54944</v>
      </c>
    </row>
    <row r="9554" spans="1:2">
      <c r="A9554" s="538" t="s">
        <v>9865</v>
      </c>
      <c r="B9554" s="550">
        <v>54945</v>
      </c>
    </row>
    <row r="9555" spans="1:2">
      <c r="A9555" s="538" t="s">
        <v>9866</v>
      </c>
      <c r="B9555" s="550">
        <v>54946</v>
      </c>
    </row>
    <row r="9556" spans="1:2">
      <c r="A9556" s="538" t="s">
        <v>9867</v>
      </c>
      <c r="B9556" s="550">
        <v>54947</v>
      </c>
    </row>
    <row r="9557" spans="1:2">
      <c r="A9557" s="538" t="s">
        <v>9868</v>
      </c>
      <c r="B9557" s="550">
        <v>54948</v>
      </c>
    </row>
    <row r="9558" spans="1:2">
      <c r="A9558" s="538" t="s">
        <v>9869</v>
      </c>
      <c r="B9558" s="550">
        <v>54949</v>
      </c>
    </row>
    <row r="9559" spans="1:2">
      <c r="A9559" s="538" t="s">
        <v>9870</v>
      </c>
      <c r="B9559" s="550">
        <v>54950</v>
      </c>
    </row>
    <row r="9560" spans="1:2">
      <c r="A9560" s="538" t="s">
        <v>9871</v>
      </c>
      <c r="B9560" s="550">
        <v>54951</v>
      </c>
    </row>
    <row r="9561" spans="1:2">
      <c r="A9561" s="538" t="s">
        <v>9872</v>
      </c>
      <c r="B9561" s="550">
        <v>54952</v>
      </c>
    </row>
    <row r="9562" spans="1:2">
      <c r="A9562" s="538" t="s">
        <v>9873</v>
      </c>
      <c r="B9562" s="550">
        <v>54953</v>
      </c>
    </row>
    <row r="9563" spans="1:2">
      <c r="A9563" s="538" t="s">
        <v>9874</v>
      </c>
      <c r="B9563" s="550">
        <v>54954</v>
      </c>
    </row>
    <row r="9564" spans="1:2">
      <c r="A9564" s="538" t="s">
        <v>9875</v>
      </c>
      <c r="B9564" s="550">
        <v>54955</v>
      </c>
    </row>
    <row r="9565" spans="1:2">
      <c r="A9565" s="538" t="s">
        <v>9876</v>
      </c>
      <c r="B9565" s="550">
        <v>54956</v>
      </c>
    </row>
    <row r="9566" spans="1:2">
      <c r="A9566" s="538" t="s">
        <v>9877</v>
      </c>
      <c r="B9566" s="550">
        <v>54957</v>
      </c>
    </row>
    <row r="9567" spans="1:2">
      <c r="A9567" s="538" t="s">
        <v>9878</v>
      </c>
      <c r="B9567" s="550">
        <v>54958</v>
      </c>
    </row>
    <row r="9568" spans="1:2">
      <c r="A9568" s="538" t="s">
        <v>9879</v>
      </c>
      <c r="B9568" s="550">
        <v>54959</v>
      </c>
    </row>
    <row r="9569" spans="1:2">
      <c r="A9569" s="538" t="s">
        <v>9880</v>
      </c>
      <c r="B9569" s="550">
        <v>54960</v>
      </c>
    </row>
    <row r="9570" spans="1:2">
      <c r="A9570" s="538" t="s">
        <v>9881</v>
      </c>
      <c r="B9570" s="550">
        <v>54961</v>
      </c>
    </row>
    <row r="9571" spans="1:2">
      <c r="A9571" s="538" t="s">
        <v>9882</v>
      </c>
      <c r="B9571" s="550">
        <v>54962</v>
      </c>
    </row>
    <row r="9572" spans="1:2">
      <c r="A9572" s="538" t="s">
        <v>9883</v>
      </c>
      <c r="B9572" s="550">
        <v>54963</v>
      </c>
    </row>
    <row r="9573" spans="1:2">
      <c r="A9573" s="538" t="s">
        <v>9884</v>
      </c>
      <c r="B9573" s="550">
        <v>54964</v>
      </c>
    </row>
    <row r="9574" spans="1:2">
      <c r="A9574" s="538" t="s">
        <v>9885</v>
      </c>
      <c r="B9574" s="550">
        <v>54965</v>
      </c>
    </row>
    <row r="9575" spans="1:2">
      <c r="A9575" s="538" t="s">
        <v>9886</v>
      </c>
      <c r="B9575" s="550">
        <v>54966</v>
      </c>
    </row>
    <row r="9576" spans="1:2">
      <c r="A9576" s="538" t="s">
        <v>9887</v>
      </c>
      <c r="B9576" s="550">
        <v>54967</v>
      </c>
    </row>
    <row r="9577" spans="1:2">
      <c r="A9577" s="538" t="s">
        <v>9888</v>
      </c>
      <c r="B9577" s="550">
        <v>54968</v>
      </c>
    </row>
    <row r="9578" spans="1:2">
      <c r="A9578" s="538" t="s">
        <v>9889</v>
      </c>
      <c r="B9578" s="550">
        <v>54969</v>
      </c>
    </row>
    <row r="9579" spans="1:2">
      <c r="A9579" s="538" t="s">
        <v>9890</v>
      </c>
      <c r="B9579" s="550">
        <v>54970</v>
      </c>
    </row>
    <row r="9580" spans="1:2">
      <c r="A9580" s="538" t="s">
        <v>9891</v>
      </c>
      <c r="B9580" s="550">
        <v>54971</v>
      </c>
    </row>
    <row r="9581" spans="1:2">
      <c r="A9581" s="538" t="s">
        <v>9892</v>
      </c>
      <c r="B9581" s="550">
        <v>54972</v>
      </c>
    </row>
    <row r="9582" spans="1:2">
      <c r="A9582" s="538" t="s">
        <v>9893</v>
      </c>
      <c r="B9582" s="550">
        <v>54973</v>
      </c>
    </row>
    <row r="9583" spans="1:2">
      <c r="A9583" s="538" t="s">
        <v>9894</v>
      </c>
      <c r="B9583" s="550">
        <v>54974</v>
      </c>
    </row>
    <row r="9584" spans="1:2">
      <c r="A9584" s="538" t="s">
        <v>9895</v>
      </c>
      <c r="B9584" s="550">
        <v>54975</v>
      </c>
    </row>
    <row r="9585" spans="1:2">
      <c r="A9585" s="538" t="s">
        <v>9896</v>
      </c>
      <c r="B9585" s="550">
        <v>54976</v>
      </c>
    </row>
    <row r="9586" spans="1:2">
      <c r="A9586" s="538" t="s">
        <v>9897</v>
      </c>
      <c r="B9586" s="550">
        <v>54977</v>
      </c>
    </row>
    <row r="9587" spans="1:2">
      <c r="A9587" s="538" t="s">
        <v>9898</v>
      </c>
      <c r="B9587" s="550">
        <v>54978</v>
      </c>
    </row>
    <row r="9588" spans="1:2">
      <c r="A9588" s="538" t="s">
        <v>9899</v>
      </c>
      <c r="B9588" s="550">
        <v>54979</v>
      </c>
    </row>
    <row r="9589" spans="1:2">
      <c r="A9589" s="538" t="s">
        <v>9900</v>
      </c>
      <c r="B9589" s="550">
        <v>54980</v>
      </c>
    </row>
    <row r="9590" spans="1:2">
      <c r="A9590" s="538" t="s">
        <v>9901</v>
      </c>
      <c r="B9590" s="550">
        <v>54981</v>
      </c>
    </row>
    <row r="9591" spans="1:2">
      <c r="A9591" s="538" t="s">
        <v>9902</v>
      </c>
      <c r="B9591" s="550">
        <v>54982</v>
      </c>
    </row>
    <row r="9592" spans="1:2">
      <c r="A9592" s="538" t="s">
        <v>9903</v>
      </c>
      <c r="B9592" s="550">
        <v>54983</v>
      </c>
    </row>
    <row r="9593" spans="1:2">
      <c r="A9593" s="538" t="s">
        <v>9904</v>
      </c>
      <c r="B9593" s="550">
        <v>54984</v>
      </c>
    </row>
    <row r="9594" spans="1:2">
      <c r="A9594" s="538" t="s">
        <v>9905</v>
      </c>
      <c r="B9594" s="550">
        <v>54985</v>
      </c>
    </row>
    <row r="9595" spans="1:2">
      <c r="A9595" s="538" t="s">
        <v>9906</v>
      </c>
      <c r="B9595" s="550">
        <v>54986</v>
      </c>
    </row>
    <row r="9596" spans="1:2">
      <c r="A9596" s="538" t="s">
        <v>9907</v>
      </c>
      <c r="B9596" s="550">
        <v>54987</v>
      </c>
    </row>
    <row r="9597" spans="1:2">
      <c r="A9597" s="538" t="s">
        <v>9908</v>
      </c>
      <c r="B9597" s="550">
        <v>54988</v>
      </c>
    </row>
    <row r="9598" spans="1:2">
      <c r="A9598" s="538" t="s">
        <v>9909</v>
      </c>
      <c r="B9598" s="550">
        <v>54989</v>
      </c>
    </row>
    <row r="9599" spans="1:2">
      <c r="A9599" s="538" t="s">
        <v>9910</v>
      </c>
      <c r="B9599" s="550">
        <v>54990</v>
      </c>
    </row>
    <row r="9600" spans="1:2">
      <c r="A9600" s="538" t="s">
        <v>9911</v>
      </c>
      <c r="B9600" s="550">
        <v>54991</v>
      </c>
    </row>
    <row r="9601" spans="1:2">
      <c r="A9601" s="538" t="s">
        <v>9912</v>
      </c>
      <c r="B9601" s="550">
        <v>54992</v>
      </c>
    </row>
    <row r="9602" spans="1:2">
      <c r="A9602" s="538" t="s">
        <v>9913</v>
      </c>
      <c r="B9602" s="550">
        <v>54993</v>
      </c>
    </row>
    <row r="9603" spans="1:2">
      <c r="A9603" s="538" t="s">
        <v>9914</v>
      </c>
      <c r="B9603" s="550">
        <v>54994</v>
      </c>
    </row>
    <row r="9604" spans="1:2">
      <c r="A9604" s="538" t="s">
        <v>9915</v>
      </c>
      <c r="B9604" s="550">
        <v>54995</v>
      </c>
    </row>
    <row r="9605" spans="1:2">
      <c r="A9605" s="538" t="s">
        <v>9916</v>
      </c>
      <c r="B9605" s="550">
        <v>54996</v>
      </c>
    </row>
    <row r="9606" spans="1:2">
      <c r="A9606" s="538" t="s">
        <v>9917</v>
      </c>
      <c r="B9606" s="550">
        <v>54997</v>
      </c>
    </row>
    <row r="9607" spans="1:2">
      <c r="A9607" s="538" t="s">
        <v>9918</v>
      </c>
      <c r="B9607" s="550">
        <v>54998</v>
      </c>
    </row>
    <row r="9608" spans="1:2">
      <c r="A9608" s="538" t="s">
        <v>9919</v>
      </c>
      <c r="B9608" s="550">
        <v>54999</v>
      </c>
    </row>
    <row r="9609" spans="1:2">
      <c r="A9609" s="538" t="s">
        <v>9920</v>
      </c>
      <c r="B9609" s="550">
        <v>55000</v>
      </c>
    </row>
    <row r="9610" spans="1:2">
      <c r="A9610" s="538" t="s">
        <v>9921</v>
      </c>
      <c r="B9610" s="550">
        <v>55001</v>
      </c>
    </row>
    <row r="9611" spans="1:2">
      <c r="A9611" s="538" t="s">
        <v>9922</v>
      </c>
      <c r="B9611" s="550">
        <v>55002</v>
      </c>
    </row>
    <row r="9612" spans="1:2">
      <c r="A9612" s="538" t="s">
        <v>9923</v>
      </c>
      <c r="B9612" s="550">
        <v>55003</v>
      </c>
    </row>
    <row r="9613" spans="1:2">
      <c r="A9613" s="538" t="s">
        <v>9924</v>
      </c>
      <c r="B9613" s="550">
        <v>55004</v>
      </c>
    </row>
    <row r="9614" spans="1:2">
      <c r="A9614" s="538" t="s">
        <v>9925</v>
      </c>
      <c r="B9614" s="550">
        <v>55005</v>
      </c>
    </row>
    <row r="9615" spans="1:2">
      <c r="A9615" s="538" t="s">
        <v>9926</v>
      </c>
      <c r="B9615" s="550">
        <v>55006</v>
      </c>
    </row>
    <row r="9616" spans="1:2">
      <c r="A9616" s="538" t="s">
        <v>9927</v>
      </c>
      <c r="B9616" s="550">
        <v>55007</v>
      </c>
    </row>
    <row r="9617" spans="1:2">
      <c r="A9617" s="538" t="s">
        <v>9928</v>
      </c>
      <c r="B9617" s="550">
        <v>55008</v>
      </c>
    </row>
    <row r="9618" spans="1:2">
      <c r="A9618" s="538" t="s">
        <v>9929</v>
      </c>
      <c r="B9618" s="550">
        <v>55009</v>
      </c>
    </row>
    <row r="9619" spans="1:2">
      <c r="A9619" s="538" t="s">
        <v>9930</v>
      </c>
      <c r="B9619" s="550">
        <v>55010</v>
      </c>
    </row>
    <row r="9620" spans="1:2">
      <c r="A9620" s="538" t="s">
        <v>9931</v>
      </c>
      <c r="B9620" s="550">
        <v>55011</v>
      </c>
    </row>
    <row r="9621" spans="1:2">
      <c r="A9621" s="538" t="s">
        <v>9932</v>
      </c>
      <c r="B9621" s="550">
        <v>55012</v>
      </c>
    </row>
    <row r="9622" spans="1:2">
      <c r="A9622" s="538" t="s">
        <v>9933</v>
      </c>
      <c r="B9622" s="550">
        <v>55013</v>
      </c>
    </row>
    <row r="9623" spans="1:2">
      <c r="A9623" s="538" t="s">
        <v>9934</v>
      </c>
      <c r="B9623" s="550">
        <v>55014</v>
      </c>
    </row>
    <row r="9624" spans="1:2">
      <c r="A9624" s="538" t="s">
        <v>9935</v>
      </c>
      <c r="B9624" s="550">
        <v>55015</v>
      </c>
    </row>
    <row r="9625" spans="1:2">
      <c r="A9625" s="538" t="s">
        <v>9936</v>
      </c>
      <c r="B9625" s="550">
        <v>55016</v>
      </c>
    </row>
    <row r="9626" spans="1:2">
      <c r="A9626" s="538" t="s">
        <v>9937</v>
      </c>
      <c r="B9626" s="550">
        <v>55017</v>
      </c>
    </row>
    <row r="9627" spans="1:2">
      <c r="A9627" s="538" t="s">
        <v>9938</v>
      </c>
      <c r="B9627" s="550">
        <v>55018</v>
      </c>
    </row>
    <row r="9628" spans="1:2">
      <c r="A9628" s="538" t="s">
        <v>9939</v>
      </c>
      <c r="B9628" s="550">
        <v>55019</v>
      </c>
    </row>
    <row r="9629" spans="1:2">
      <c r="A9629" s="538" t="s">
        <v>9940</v>
      </c>
      <c r="B9629" s="550">
        <v>55020</v>
      </c>
    </row>
    <row r="9630" spans="1:2">
      <c r="A9630" s="538" t="s">
        <v>9941</v>
      </c>
      <c r="B9630" s="550">
        <v>55021</v>
      </c>
    </row>
    <row r="9631" spans="1:2">
      <c r="A9631" s="538" t="s">
        <v>9942</v>
      </c>
      <c r="B9631" s="550">
        <v>55022</v>
      </c>
    </row>
    <row r="9632" spans="1:2">
      <c r="A9632" s="538" t="s">
        <v>9943</v>
      </c>
      <c r="B9632" s="550">
        <v>55023</v>
      </c>
    </row>
    <row r="9633" spans="1:2">
      <c r="A9633" s="538" t="s">
        <v>9944</v>
      </c>
      <c r="B9633" s="550">
        <v>55024</v>
      </c>
    </row>
    <row r="9634" spans="1:2">
      <c r="A9634" s="538" t="s">
        <v>9945</v>
      </c>
      <c r="B9634" s="550">
        <v>55025</v>
      </c>
    </row>
    <row r="9635" spans="1:2">
      <c r="A9635" s="538" t="s">
        <v>9946</v>
      </c>
      <c r="B9635" s="550">
        <v>55026</v>
      </c>
    </row>
    <row r="9636" spans="1:2">
      <c r="A9636" s="538" t="s">
        <v>9947</v>
      </c>
      <c r="B9636" s="550">
        <v>55027</v>
      </c>
    </row>
    <row r="9637" spans="1:2">
      <c r="A9637" s="538" t="s">
        <v>9948</v>
      </c>
      <c r="B9637" s="550">
        <v>55028</v>
      </c>
    </row>
    <row r="9638" spans="1:2">
      <c r="A9638" s="538" t="s">
        <v>9949</v>
      </c>
      <c r="B9638" s="550">
        <v>55029</v>
      </c>
    </row>
    <row r="9639" spans="1:2">
      <c r="A9639" s="538" t="s">
        <v>9950</v>
      </c>
      <c r="B9639" s="550">
        <v>55030</v>
      </c>
    </row>
    <row r="9640" spans="1:2">
      <c r="A9640" s="538" t="s">
        <v>9951</v>
      </c>
      <c r="B9640" s="550">
        <v>55031</v>
      </c>
    </row>
    <row r="9641" spans="1:2">
      <c r="A9641" s="538" t="s">
        <v>9952</v>
      </c>
      <c r="B9641" s="550">
        <v>55032</v>
      </c>
    </row>
    <row r="9642" spans="1:2">
      <c r="A9642" s="538" t="s">
        <v>9953</v>
      </c>
      <c r="B9642" s="550">
        <v>55033</v>
      </c>
    </row>
    <row r="9643" spans="1:2">
      <c r="A9643" s="538" t="s">
        <v>9954</v>
      </c>
      <c r="B9643" s="550">
        <v>55034</v>
      </c>
    </row>
    <row r="9644" spans="1:2">
      <c r="A9644" s="538" t="s">
        <v>9955</v>
      </c>
      <c r="B9644" s="550">
        <v>55035</v>
      </c>
    </row>
    <row r="9645" spans="1:2">
      <c r="A9645" s="538" t="s">
        <v>9956</v>
      </c>
      <c r="B9645" s="550">
        <v>55036</v>
      </c>
    </row>
    <row r="9646" spans="1:2">
      <c r="A9646" s="538" t="s">
        <v>9957</v>
      </c>
      <c r="B9646" s="550">
        <v>55037</v>
      </c>
    </row>
    <row r="9647" spans="1:2">
      <c r="A9647" s="538" t="s">
        <v>9958</v>
      </c>
      <c r="B9647" s="550">
        <v>55038</v>
      </c>
    </row>
    <row r="9648" spans="1:2">
      <c r="A9648" s="538" t="s">
        <v>9959</v>
      </c>
      <c r="B9648" s="550">
        <v>55039</v>
      </c>
    </row>
    <row r="9649" spans="1:2">
      <c r="A9649" s="538" t="s">
        <v>9960</v>
      </c>
      <c r="B9649" s="550">
        <v>55040</v>
      </c>
    </row>
    <row r="9650" spans="1:2">
      <c r="A9650" s="538" t="s">
        <v>9961</v>
      </c>
      <c r="B9650" s="550">
        <v>55041</v>
      </c>
    </row>
    <row r="9651" spans="1:2">
      <c r="A9651" s="538" t="s">
        <v>9962</v>
      </c>
      <c r="B9651" s="550">
        <v>55042</v>
      </c>
    </row>
    <row r="9652" spans="1:2">
      <c r="A9652" s="538" t="s">
        <v>9963</v>
      </c>
      <c r="B9652" s="550">
        <v>55043</v>
      </c>
    </row>
    <row r="9653" spans="1:2">
      <c r="A9653" s="538" t="s">
        <v>9964</v>
      </c>
      <c r="B9653" s="550">
        <v>55044</v>
      </c>
    </row>
    <row r="9654" spans="1:2">
      <c r="A9654" s="538" t="s">
        <v>9965</v>
      </c>
      <c r="B9654" s="550">
        <v>55045</v>
      </c>
    </row>
    <row r="9655" spans="1:2">
      <c r="A9655" s="538" t="s">
        <v>9966</v>
      </c>
      <c r="B9655" s="550">
        <v>55046</v>
      </c>
    </row>
    <row r="9656" spans="1:2">
      <c r="A9656" s="538" t="s">
        <v>9967</v>
      </c>
      <c r="B9656" s="550">
        <v>55047</v>
      </c>
    </row>
    <row r="9657" spans="1:2">
      <c r="A9657" s="538" t="s">
        <v>9968</v>
      </c>
      <c r="B9657" s="550">
        <v>55048</v>
      </c>
    </row>
    <row r="9658" spans="1:2">
      <c r="A9658" s="538" t="s">
        <v>9969</v>
      </c>
      <c r="B9658" s="550">
        <v>55049</v>
      </c>
    </row>
    <row r="9659" spans="1:2">
      <c r="A9659" s="538" t="s">
        <v>9970</v>
      </c>
      <c r="B9659" s="550">
        <v>55050</v>
      </c>
    </row>
    <row r="9660" spans="1:2">
      <c r="A9660" s="538" t="s">
        <v>9971</v>
      </c>
      <c r="B9660" s="550">
        <v>55051</v>
      </c>
    </row>
    <row r="9661" spans="1:2">
      <c r="A9661" s="538" t="s">
        <v>9972</v>
      </c>
      <c r="B9661" s="550">
        <v>55052</v>
      </c>
    </row>
    <row r="9662" spans="1:2">
      <c r="A9662" s="538" t="s">
        <v>9973</v>
      </c>
      <c r="B9662" s="550">
        <v>55053</v>
      </c>
    </row>
    <row r="9663" spans="1:2">
      <c r="A9663" s="538" t="s">
        <v>9974</v>
      </c>
      <c r="B9663" s="550">
        <v>55054</v>
      </c>
    </row>
    <row r="9664" spans="1:2">
      <c r="A9664" s="538" t="s">
        <v>9975</v>
      </c>
      <c r="B9664" s="550">
        <v>55055</v>
      </c>
    </row>
    <row r="9665" spans="1:2">
      <c r="A9665" s="538" t="s">
        <v>9976</v>
      </c>
      <c r="B9665" s="550">
        <v>55056</v>
      </c>
    </row>
    <row r="9666" spans="1:2">
      <c r="A9666" s="538" t="s">
        <v>9977</v>
      </c>
      <c r="B9666" s="550">
        <v>55057</v>
      </c>
    </row>
    <row r="9667" spans="1:2">
      <c r="A9667" s="538" t="s">
        <v>9978</v>
      </c>
      <c r="B9667" s="550">
        <v>55058</v>
      </c>
    </row>
    <row r="9668" spans="1:2">
      <c r="A9668" s="538" t="s">
        <v>9979</v>
      </c>
      <c r="B9668" s="550">
        <v>55059</v>
      </c>
    </row>
    <row r="9669" spans="1:2">
      <c r="A9669" s="538" t="s">
        <v>9980</v>
      </c>
      <c r="B9669" s="550">
        <v>55060</v>
      </c>
    </row>
    <row r="9670" spans="1:2">
      <c r="A9670" s="538" t="s">
        <v>9981</v>
      </c>
      <c r="B9670" s="550">
        <v>55061</v>
      </c>
    </row>
    <row r="9671" spans="1:2">
      <c r="A9671" s="538" t="s">
        <v>9982</v>
      </c>
      <c r="B9671" s="550">
        <v>55062</v>
      </c>
    </row>
    <row r="9672" spans="1:2">
      <c r="A9672" s="538" t="s">
        <v>9983</v>
      </c>
      <c r="B9672" s="550">
        <v>55063</v>
      </c>
    </row>
    <row r="9673" spans="1:2">
      <c r="A9673" s="538" t="s">
        <v>9984</v>
      </c>
      <c r="B9673" s="550">
        <v>55064</v>
      </c>
    </row>
    <row r="9674" spans="1:2">
      <c r="A9674" s="538" t="s">
        <v>9985</v>
      </c>
      <c r="B9674" s="550">
        <v>55065</v>
      </c>
    </row>
    <row r="9675" spans="1:2">
      <c r="A9675" s="538" t="s">
        <v>9986</v>
      </c>
      <c r="B9675" s="550">
        <v>55066</v>
      </c>
    </row>
    <row r="9676" spans="1:2">
      <c r="A9676" s="538" t="s">
        <v>9987</v>
      </c>
      <c r="B9676" s="550">
        <v>55067</v>
      </c>
    </row>
    <row r="9677" spans="1:2">
      <c r="A9677" s="538" t="s">
        <v>9988</v>
      </c>
      <c r="B9677" s="550">
        <v>55068</v>
      </c>
    </row>
    <row r="9678" spans="1:2">
      <c r="A9678" s="538" t="s">
        <v>9989</v>
      </c>
      <c r="B9678" s="550">
        <v>55069</v>
      </c>
    </row>
    <row r="9679" spans="1:2">
      <c r="A9679" s="538" t="s">
        <v>9990</v>
      </c>
      <c r="B9679" s="550">
        <v>55070</v>
      </c>
    </row>
    <row r="9680" spans="1:2">
      <c r="A9680" s="538" t="s">
        <v>9991</v>
      </c>
      <c r="B9680" s="550">
        <v>55071</v>
      </c>
    </row>
    <row r="9681" spans="1:2">
      <c r="A9681" s="538" t="s">
        <v>9992</v>
      </c>
      <c r="B9681" s="550">
        <v>55072</v>
      </c>
    </row>
    <row r="9682" spans="1:2">
      <c r="A9682" s="538" t="s">
        <v>9993</v>
      </c>
      <c r="B9682" s="550">
        <v>55073</v>
      </c>
    </row>
    <row r="9683" spans="1:2">
      <c r="A9683" s="538" t="s">
        <v>9994</v>
      </c>
      <c r="B9683" s="550">
        <v>55074</v>
      </c>
    </row>
    <row r="9684" spans="1:2">
      <c r="A9684" s="538" t="s">
        <v>9995</v>
      </c>
      <c r="B9684" s="550">
        <v>55075</v>
      </c>
    </row>
    <row r="9685" spans="1:2">
      <c r="A9685" s="538" t="s">
        <v>9996</v>
      </c>
      <c r="B9685" s="550">
        <v>55076</v>
      </c>
    </row>
    <row r="9686" spans="1:2">
      <c r="A9686" s="538" t="s">
        <v>9997</v>
      </c>
      <c r="B9686" s="550">
        <v>55077</v>
      </c>
    </row>
    <row r="9687" spans="1:2">
      <c r="A9687" s="538" t="s">
        <v>9998</v>
      </c>
      <c r="B9687" s="550">
        <v>55078</v>
      </c>
    </row>
    <row r="9688" spans="1:2">
      <c r="A9688" s="538" t="s">
        <v>9999</v>
      </c>
      <c r="B9688" s="550">
        <v>55079</v>
      </c>
    </row>
    <row r="9689" spans="1:2">
      <c r="A9689" s="538" t="s">
        <v>10000</v>
      </c>
      <c r="B9689" s="550">
        <v>55080</v>
      </c>
    </row>
    <row r="9690" spans="1:2">
      <c r="A9690" s="538" t="s">
        <v>10001</v>
      </c>
      <c r="B9690" s="550">
        <v>55081</v>
      </c>
    </row>
    <row r="9691" spans="1:2">
      <c r="A9691" s="538" t="s">
        <v>10002</v>
      </c>
      <c r="B9691" s="550">
        <v>55082</v>
      </c>
    </row>
    <row r="9692" spans="1:2">
      <c r="A9692" s="538" t="s">
        <v>10003</v>
      </c>
      <c r="B9692" s="550">
        <v>55083</v>
      </c>
    </row>
    <row r="9693" spans="1:2">
      <c r="A9693" s="538" t="s">
        <v>10004</v>
      </c>
      <c r="B9693" s="550">
        <v>55084</v>
      </c>
    </row>
    <row r="9694" spans="1:2">
      <c r="A9694" s="538" t="s">
        <v>10005</v>
      </c>
      <c r="B9694" s="550">
        <v>55085</v>
      </c>
    </row>
    <row r="9695" spans="1:2">
      <c r="A9695" s="538" t="s">
        <v>10006</v>
      </c>
      <c r="B9695" s="550">
        <v>55086</v>
      </c>
    </row>
    <row r="9696" spans="1:2">
      <c r="A9696" s="538" t="s">
        <v>10007</v>
      </c>
      <c r="B9696" s="550">
        <v>55087</v>
      </c>
    </row>
    <row r="9697" spans="1:2">
      <c r="A9697" s="538" t="s">
        <v>10008</v>
      </c>
      <c r="B9697" s="550">
        <v>55088</v>
      </c>
    </row>
    <row r="9698" spans="1:2">
      <c r="A9698" s="538" t="s">
        <v>10009</v>
      </c>
      <c r="B9698" s="550">
        <v>55089</v>
      </c>
    </row>
    <row r="9699" spans="1:2">
      <c r="A9699" s="538" t="s">
        <v>10010</v>
      </c>
      <c r="B9699" s="550">
        <v>55090</v>
      </c>
    </row>
    <row r="9700" spans="1:2">
      <c r="A9700" s="538" t="s">
        <v>10011</v>
      </c>
      <c r="B9700" s="550">
        <v>55091</v>
      </c>
    </row>
    <row r="9701" spans="1:2">
      <c r="A9701" s="538" t="s">
        <v>10012</v>
      </c>
      <c r="B9701" s="550">
        <v>55092</v>
      </c>
    </row>
    <row r="9702" spans="1:2">
      <c r="A9702" s="538" t="s">
        <v>10013</v>
      </c>
      <c r="B9702" s="550">
        <v>55093</v>
      </c>
    </row>
    <row r="9703" spans="1:2">
      <c r="A9703" s="538" t="s">
        <v>10014</v>
      </c>
      <c r="B9703" s="550">
        <v>55094</v>
      </c>
    </row>
    <row r="9704" spans="1:2">
      <c r="A9704" s="538" t="s">
        <v>10015</v>
      </c>
      <c r="B9704" s="550">
        <v>55095</v>
      </c>
    </row>
    <row r="9705" spans="1:2">
      <c r="A9705" s="538" t="s">
        <v>10016</v>
      </c>
      <c r="B9705" s="550">
        <v>55096</v>
      </c>
    </row>
    <row r="9706" spans="1:2">
      <c r="A9706" s="538" t="s">
        <v>10017</v>
      </c>
      <c r="B9706" s="550">
        <v>55097</v>
      </c>
    </row>
    <row r="9707" spans="1:2">
      <c r="A9707" s="538" t="s">
        <v>10018</v>
      </c>
      <c r="B9707" s="550">
        <v>55098</v>
      </c>
    </row>
    <row r="9708" spans="1:2">
      <c r="A9708" s="538" t="s">
        <v>10019</v>
      </c>
      <c r="B9708" s="550">
        <v>55099</v>
      </c>
    </row>
    <row r="9709" spans="1:2">
      <c r="A9709" s="538" t="s">
        <v>10020</v>
      </c>
      <c r="B9709" s="550">
        <v>55100</v>
      </c>
    </row>
    <row r="9710" spans="1:2">
      <c r="A9710" s="538" t="s">
        <v>10021</v>
      </c>
      <c r="B9710" s="550">
        <v>55101</v>
      </c>
    </row>
    <row r="9711" spans="1:2">
      <c r="A9711" s="538" t="s">
        <v>10022</v>
      </c>
      <c r="B9711" s="550">
        <v>55102</v>
      </c>
    </row>
    <row r="9712" spans="1:2">
      <c r="A9712" s="538" t="s">
        <v>10023</v>
      </c>
      <c r="B9712" s="550">
        <v>55103</v>
      </c>
    </row>
    <row r="9713" spans="1:2">
      <c r="A9713" s="538" t="s">
        <v>10024</v>
      </c>
      <c r="B9713" s="550">
        <v>55104</v>
      </c>
    </row>
    <row r="9714" spans="1:2">
      <c r="A9714" s="538" t="s">
        <v>10025</v>
      </c>
      <c r="B9714" s="550">
        <v>55105</v>
      </c>
    </row>
    <row r="9715" spans="1:2">
      <c r="A9715" s="538" t="s">
        <v>10026</v>
      </c>
      <c r="B9715" s="550">
        <v>55106</v>
      </c>
    </row>
    <row r="9716" spans="1:2">
      <c r="A9716" s="538" t="s">
        <v>10027</v>
      </c>
      <c r="B9716" s="550">
        <v>55107</v>
      </c>
    </row>
    <row r="9717" spans="1:2">
      <c r="A9717" s="538" t="s">
        <v>10028</v>
      </c>
      <c r="B9717" s="550">
        <v>55108</v>
      </c>
    </row>
    <row r="9718" spans="1:2">
      <c r="A9718" s="538" t="s">
        <v>10029</v>
      </c>
      <c r="B9718" s="550">
        <v>55109</v>
      </c>
    </row>
    <row r="9719" spans="1:2">
      <c r="A9719" s="538" t="s">
        <v>10030</v>
      </c>
      <c r="B9719" s="550">
        <v>55110</v>
      </c>
    </row>
    <row r="9720" spans="1:2">
      <c r="A9720" s="538" t="s">
        <v>10031</v>
      </c>
      <c r="B9720" s="550">
        <v>55111</v>
      </c>
    </row>
    <row r="9721" spans="1:2">
      <c r="A9721" s="538" t="s">
        <v>10032</v>
      </c>
      <c r="B9721" s="550">
        <v>55112</v>
      </c>
    </row>
    <row r="9722" spans="1:2">
      <c r="A9722" s="538" t="s">
        <v>10033</v>
      </c>
      <c r="B9722" s="550">
        <v>55113</v>
      </c>
    </row>
    <row r="9723" spans="1:2">
      <c r="A9723" s="538" t="s">
        <v>10034</v>
      </c>
      <c r="B9723" s="550">
        <v>55114</v>
      </c>
    </row>
    <row r="9724" spans="1:2">
      <c r="A9724" s="538" t="s">
        <v>10035</v>
      </c>
      <c r="B9724" s="550">
        <v>55115</v>
      </c>
    </row>
    <row r="9725" spans="1:2">
      <c r="A9725" s="538" t="s">
        <v>10036</v>
      </c>
      <c r="B9725" s="550">
        <v>55116</v>
      </c>
    </row>
    <row r="9726" spans="1:2">
      <c r="A9726" s="538" t="s">
        <v>10037</v>
      </c>
      <c r="B9726" s="550">
        <v>55117</v>
      </c>
    </row>
    <row r="9727" spans="1:2">
      <c r="A9727" s="538" t="s">
        <v>10038</v>
      </c>
      <c r="B9727" s="550">
        <v>55118</v>
      </c>
    </row>
    <row r="9728" spans="1:2">
      <c r="A9728" s="538" t="s">
        <v>10039</v>
      </c>
      <c r="B9728" s="550">
        <v>55119</v>
      </c>
    </row>
    <row r="9729" spans="1:2">
      <c r="A9729" s="538" t="s">
        <v>10040</v>
      </c>
      <c r="B9729" s="550">
        <v>55120</v>
      </c>
    </row>
    <row r="9730" spans="1:2">
      <c r="A9730" s="538" t="s">
        <v>10041</v>
      </c>
      <c r="B9730" s="550">
        <v>55121</v>
      </c>
    </row>
    <row r="9731" spans="1:2">
      <c r="A9731" s="538" t="s">
        <v>10042</v>
      </c>
      <c r="B9731" s="550">
        <v>55122</v>
      </c>
    </row>
    <row r="9732" spans="1:2">
      <c r="A9732" s="538" t="s">
        <v>10043</v>
      </c>
      <c r="B9732" s="550">
        <v>55123</v>
      </c>
    </row>
    <row r="9733" spans="1:2">
      <c r="A9733" s="538" t="s">
        <v>10044</v>
      </c>
      <c r="B9733" s="550">
        <v>55124</v>
      </c>
    </row>
    <row r="9734" spans="1:2">
      <c r="A9734" s="538" t="s">
        <v>10045</v>
      </c>
      <c r="B9734" s="550">
        <v>55125</v>
      </c>
    </row>
    <row r="9735" spans="1:2">
      <c r="A9735" s="538" t="s">
        <v>10046</v>
      </c>
      <c r="B9735" s="550">
        <v>55126</v>
      </c>
    </row>
    <row r="9736" spans="1:2">
      <c r="A9736" s="538" t="s">
        <v>10047</v>
      </c>
      <c r="B9736" s="550">
        <v>55127</v>
      </c>
    </row>
    <row r="9737" spans="1:2">
      <c r="A9737" s="538" t="s">
        <v>10048</v>
      </c>
      <c r="B9737" s="550">
        <v>55128</v>
      </c>
    </row>
    <row r="9738" spans="1:2">
      <c r="A9738" s="538" t="s">
        <v>10049</v>
      </c>
      <c r="B9738" s="550">
        <v>55129</v>
      </c>
    </row>
    <row r="9739" spans="1:2">
      <c r="A9739" s="538" t="s">
        <v>10050</v>
      </c>
      <c r="B9739" s="550">
        <v>55130</v>
      </c>
    </row>
    <row r="9740" spans="1:2">
      <c r="A9740" s="538" t="s">
        <v>10051</v>
      </c>
      <c r="B9740" s="550">
        <v>55131</v>
      </c>
    </row>
    <row r="9741" spans="1:2">
      <c r="A9741" s="538" t="s">
        <v>10052</v>
      </c>
      <c r="B9741" s="550">
        <v>55132</v>
      </c>
    </row>
    <row r="9742" spans="1:2">
      <c r="A9742" s="538" t="s">
        <v>10053</v>
      </c>
      <c r="B9742" s="550">
        <v>55133</v>
      </c>
    </row>
    <row r="9743" spans="1:2">
      <c r="A9743" s="538" t="s">
        <v>10054</v>
      </c>
      <c r="B9743" s="550">
        <v>55134</v>
      </c>
    </row>
    <row r="9744" spans="1:2">
      <c r="A9744" s="538" t="s">
        <v>10055</v>
      </c>
      <c r="B9744" s="550">
        <v>55135</v>
      </c>
    </row>
    <row r="9745" spans="1:2">
      <c r="A9745" s="538" t="s">
        <v>10056</v>
      </c>
      <c r="B9745" s="550">
        <v>55136</v>
      </c>
    </row>
    <row r="9746" spans="1:2">
      <c r="A9746" s="538" t="s">
        <v>10057</v>
      </c>
      <c r="B9746" s="550">
        <v>55137</v>
      </c>
    </row>
    <row r="9747" spans="1:2">
      <c r="A9747" s="538" t="s">
        <v>10058</v>
      </c>
      <c r="B9747" s="550">
        <v>55138</v>
      </c>
    </row>
    <row r="9748" spans="1:2">
      <c r="A9748" s="538" t="s">
        <v>10059</v>
      </c>
      <c r="B9748" s="550">
        <v>55139</v>
      </c>
    </row>
    <row r="9749" spans="1:2">
      <c r="A9749" s="538" t="s">
        <v>10060</v>
      </c>
      <c r="B9749" s="550">
        <v>55140</v>
      </c>
    </row>
    <row r="9750" spans="1:2">
      <c r="A9750" s="538" t="s">
        <v>10061</v>
      </c>
      <c r="B9750" s="550">
        <v>55141</v>
      </c>
    </row>
    <row r="9751" spans="1:2">
      <c r="A9751" s="538" t="s">
        <v>10062</v>
      </c>
      <c r="B9751" s="550">
        <v>55142</v>
      </c>
    </row>
    <row r="9752" spans="1:2">
      <c r="A9752" s="538" t="s">
        <v>10063</v>
      </c>
      <c r="B9752" s="550">
        <v>55143</v>
      </c>
    </row>
    <row r="9753" spans="1:2">
      <c r="A9753" s="538" t="s">
        <v>10064</v>
      </c>
      <c r="B9753" s="550">
        <v>55144</v>
      </c>
    </row>
    <row r="9754" spans="1:2">
      <c r="A9754" s="538" t="s">
        <v>10065</v>
      </c>
      <c r="B9754" s="550">
        <v>55145</v>
      </c>
    </row>
    <row r="9755" spans="1:2">
      <c r="A9755" s="538" t="s">
        <v>10066</v>
      </c>
      <c r="B9755" s="550">
        <v>55146</v>
      </c>
    </row>
    <row r="9756" spans="1:2">
      <c r="A9756" s="538" t="s">
        <v>10067</v>
      </c>
      <c r="B9756" s="550">
        <v>55147</v>
      </c>
    </row>
    <row r="9757" spans="1:2">
      <c r="A9757" s="538" t="s">
        <v>10068</v>
      </c>
      <c r="B9757" s="550">
        <v>55148</v>
      </c>
    </row>
    <row r="9758" spans="1:2">
      <c r="A9758" s="538" t="s">
        <v>10069</v>
      </c>
      <c r="B9758" s="550">
        <v>55149</v>
      </c>
    </row>
    <row r="9759" spans="1:2">
      <c r="A9759" s="538" t="s">
        <v>10070</v>
      </c>
      <c r="B9759" s="550">
        <v>55150</v>
      </c>
    </row>
    <row r="9760" spans="1:2">
      <c r="A9760" s="538" t="s">
        <v>10071</v>
      </c>
      <c r="B9760" s="550">
        <v>55151</v>
      </c>
    </row>
    <row r="9761" spans="1:2">
      <c r="A9761" s="538" t="s">
        <v>10072</v>
      </c>
      <c r="B9761" s="550">
        <v>55152</v>
      </c>
    </row>
    <row r="9762" spans="1:2">
      <c r="A9762" s="538" t="s">
        <v>10073</v>
      </c>
      <c r="B9762" s="550">
        <v>55153</v>
      </c>
    </row>
    <row r="9763" spans="1:2">
      <c r="A9763" s="538" t="s">
        <v>10074</v>
      </c>
      <c r="B9763" s="550">
        <v>55154</v>
      </c>
    </row>
    <row r="9764" spans="1:2">
      <c r="A9764" s="538" t="s">
        <v>10075</v>
      </c>
      <c r="B9764" s="550">
        <v>55155</v>
      </c>
    </row>
    <row r="9765" spans="1:2">
      <c r="A9765" s="538" t="s">
        <v>10076</v>
      </c>
      <c r="B9765" s="550">
        <v>55156</v>
      </c>
    </row>
    <row r="9766" spans="1:2">
      <c r="A9766" s="538" t="s">
        <v>10077</v>
      </c>
      <c r="B9766" s="550">
        <v>55157</v>
      </c>
    </row>
    <row r="9767" spans="1:2">
      <c r="A9767" s="538" t="s">
        <v>10078</v>
      </c>
      <c r="B9767" s="550">
        <v>55158</v>
      </c>
    </row>
    <row r="9768" spans="1:2">
      <c r="A9768" s="538" t="s">
        <v>10079</v>
      </c>
      <c r="B9768" s="550">
        <v>55159</v>
      </c>
    </row>
    <row r="9769" spans="1:2">
      <c r="A9769" s="538" t="s">
        <v>10080</v>
      </c>
      <c r="B9769" s="550">
        <v>55160</v>
      </c>
    </row>
    <row r="9770" spans="1:2">
      <c r="A9770" s="538" t="s">
        <v>10081</v>
      </c>
      <c r="B9770" s="550">
        <v>55161</v>
      </c>
    </row>
    <row r="9771" spans="1:2">
      <c r="A9771" s="538" t="s">
        <v>10082</v>
      </c>
      <c r="B9771" s="550">
        <v>55162</v>
      </c>
    </row>
    <row r="9772" spans="1:2">
      <c r="A9772" s="538" t="s">
        <v>10083</v>
      </c>
      <c r="B9772" s="550">
        <v>55163</v>
      </c>
    </row>
    <row r="9773" spans="1:2">
      <c r="A9773" s="538" t="s">
        <v>10084</v>
      </c>
      <c r="B9773" s="550">
        <v>55164</v>
      </c>
    </row>
    <row r="9774" spans="1:2">
      <c r="A9774" s="538" t="s">
        <v>10085</v>
      </c>
      <c r="B9774" s="550">
        <v>55165</v>
      </c>
    </row>
    <row r="9775" spans="1:2">
      <c r="A9775" s="538" t="s">
        <v>10086</v>
      </c>
      <c r="B9775" s="550">
        <v>55166</v>
      </c>
    </row>
    <row r="9776" spans="1:2">
      <c r="A9776" s="538" t="s">
        <v>10087</v>
      </c>
      <c r="B9776" s="550">
        <v>55167</v>
      </c>
    </row>
    <row r="9777" spans="1:2">
      <c r="A9777" s="538" t="s">
        <v>10088</v>
      </c>
      <c r="B9777" s="550">
        <v>55168</v>
      </c>
    </row>
    <row r="9778" spans="1:2">
      <c r="A9778" s="538" t="s">
        <v>10089</v>
      </c>
      <c r="B9778" s="550">
        <v>55169</v>
      </c>
    </row>
    <row r="9779" spans="1:2">
      <c r="A9779" s="538" t="s">
        <v>10090</v>
      </c>
      <c r="B9779" s="550">
        <v>55170</v>
      </c>
    </row>
    <row r="9780" spans="1:2">
      <c r="A9780" s="538" t="s">
        <v>10091</v>
      </c>
      <c r="B9780" s="550">
        <v>55171</v>
      </c>
    </row>
    <row r="9781" spans="1:2">
      <c r="A9781" s="538" t="s">
        <v>10092</v>
      </c>
      <c r="B9781" s="550">
        <v>55172</v>
      </c>
    </row>
    <row r="9782" spans="1:2">
      <c r="A9782" s="538" t="s">
        <v>10093</v>
      </c>
      <c r="B9782" s="550">
        <v>55173</v>
      </c>
    </row>
    <row r="9783" spans="1:2">
      <c r="A9783" s="538" t="s">
        <v>10094</v>
      </c>
      <c r="B9783" s="550">
        <v>55174</v>
      </c>
    </row>
    <row r="9784" spans="1:2">
      <c r="A9784" s="538" t="s">
        <v>10095</v>
      </c>
      <c r="B9784" s="550">
        <v>55175</v>
      </c>
    </row>
    <row r="9785" spans="1:2">
      <c r="A9785" s="538" t="s">
        <v>10096</v>
      </c>
      <c r="B9785" s="550">
        <v>55176</v>
      </c>
    </row>
    <row r="9786" spans="1:2">
      <c r="A9786" s="538" t="s">
        <v>10097</v>
      </c>
      <c r="B9786" s="550">
        <v>55177</v>
      </c>
    </row>
    <row r="9787" spans="1:2">
      <c r="A9787" s="538" t="s">
        <v>10098</v>
      </c>
      <c r="B9787" s="550">
        <v>55178</v>
      </c>
    </row>
    <row r="9788" spans="1:2">
      <c r="A9788" s="538" t="s">
        <v>10099</v>
      </c>
      <c r="B9788" s="550">
        <v>55179</v>
      </c>
    </row>
    <row r="9789" spans="1:2">
      <c r="A9789" s="538" t="s">
        <v>10100</v>
      </c>
      <c r="B9789" s="550">
        <v>55180</v>
      </c>
    </row>
    <row r="9790" spans="1:2">
      <c r="A9790" s="538" t="s">
        <v>10101</v>
      </c>
      <c r="B9790" s="550">
        <v>55181</v>
      </c>
    </row>
    <row r="9791" spans="1:2">
      <c r="A9791" s="538" t="s">
        <v>10102</v>
      </c>
      <c r="B9791" s="550">
        <v>55182</v>
      </c>
    </row>
    <row r="9792" spans="1:2">
      <c r="A9792" s="538" t="s">
        <v>10103</v>
      </c>
      <c r="B9792" s="550">
        <v>55183</v>
      </c>
    </row>
    <row r="9793" spans="1:2">
      <c r="A9793" s="538" t="s">
        <v>10104</v>
      </c>
      <c r="B9793" s="550">
        <v>55184</v>
      </c>
    </row>
    <row r="9794" spans="1:2">
      <c r="A9794" s="538" t="s">
        <v>10105</v>
      </c>
      <c r="B9794" s="550">
        <v>55185</v>
      </c>
    </row>
    <row r="9795" spans="1:2">
      <c r="A9795" s="538" t="s">
        <v>10106</v>
      </c>
      <c r="B9795" s="550">
        <v>55186</v>
      </c>
    </row>
    <row r="9796" spans="1:2">
      <c r="A9796" s="538" t="s">
        <v>10107</v>
      </c>
      <c r="B9796" s="550">
        <v>55187</v>
      </c>
    </row>
    <row r="9797" spans="1:2">
      <c r="A9797" s="538" t="s">
        <v>10108</v>
      </c>
      <c r="B9797" s="550">
        <v>55188</v>
      </c>
    </row>
    <row r="9798" spans="1:2">
      <c r="A9798" s="538" t="s">
        <v>10109</v>
      </c>
      <c r="B9798" s="550">
        <v>55189</v>
      </c>
    </row>
    <row r="9799" spans="1:2">
      <c r="A9799" s="538" t="s">
        <v>10110</v>
      </c>
      <c r="B9799" s="550">
        <v>55190</v>
      </c>
    </row>
    <row r="9800" spans="1:2">
      <c r="A9800" s="538" t="s">
        <v>10111</v>
      </c>
      <c r="B9800" s="550">
        <v>55191</v>
      </c>
    </row>
    <row r="9801" spans="1:2">
      <c r="A9801" s="538" t="s">
        <v>10112</v>
      </c>
      <c r="B9801" s="550">
        <v>55192</v>
      </c>
    </row>
    <row r="9802" spans="1:2">
      <c r="A9802" s="538" t="s">
        <v>10113</v>
      </c>
      <c r="B9802" s="550">
        <v>55193</v>
      </c>
    </row>
    <row r="9803" spans="1:2">
      <c r="A9803" s="538" t="s">
        <v>10114</v>
      </c>
      <c r="B9803" s="550">
        <v>55194</v>
      </c>
    </row>
    <row r="9804" spans="1:2">
      <c r="A9804" s="538" t="s">
        <v>10115</v>
      </c>
      <c r="B9804" s="550">
        <v>55195</v>
      </c>
    </row>
    <row r="9805" spans="1:2">
      <c r="A9805" s="538" t="s">
        <v>10116</v>
      </c>
      <c r="B9805" s="550">
        <v>55196</v>
      </c>
    </row>
    <row r="9806" spans="1:2">
      <c r="A9806" s="538" t="s">
        <v>10117</v>
      </c>
      <c r="B9806" s="550">
        <v>55197</v>
      </c>
    </row>
    <row r="9807" spans="1:2">
      <c r="A9807" s="538" t="s">
        <v>10118</v>
      </c>
      <c r="B9807" s="550">
        <v>55198</v>
      </c>
    </row>
    <row r="9808" spans="1:2">
      <c r="A9808" s="538" t="s">
        <v>10119</v>
      </c>
      <c r="B9808" s="550">
        <v>55199</v>
      </c>
    </row>
    <row r="9809" spans="1:2">
      <c r="A9809" s="538" t="s">
        <v>10120</v>
      </c>
      <c r="B9809" s="550">
        <v>55200</v>
      </c>
    </row>
    <row r="9810" spans="1:2">
      <c r="A9810" s="538" t="s">
        <v>10121</v>
      </c>
      <c r="B9810" s="550">
        <v>55201</v>
      </c>
    </row>
    <row r="9811" spans="1:2">
      <c r="A9811" s="538" t="s">
        <v>10122</v>
      </c>
      <c r="B9811" s="550">
        <v>55202</v>
      </c>
    </row>
    <row r="9812" spans="1:2">
      <c r="A9812" s="538" t="s">
        <v>10123</v>
      </c>
      <c r="B9812" s="550">
        <v>55203</v>
      </c>
    </row>
    <row r="9813" spans="1:2">
      <c r="A9813" s="538" t="s">
        <v>10124</v>
      </c>
      <c r="B9813" s="550">
        <v>55204</v>
      </c>
    </row>
    <row r="9814" spans="1:2">
      <c r="A9814" s="538" t="s">
        <v>10125</v>
      </c>
      <c r="B9814" s="550">
        <v>55205</v>
      </c>
    </row>
    <row r="9815" spans="1:2">
      <c r="A9815" s="538" t="s">
        <v>10126</v>
      </c>
      <c r="B9815" s="550">
        <v>55206</v>
      </c>
    </row>
    <row r="9816" spans="1:2">
      <c r="A9816" s="538" t="s">
        <v>10127</v>
      </c>
      <c r="B9816" s="550">
        <v>55207</v>
      </c>
    </row>
    <row r="9817" spans="1:2">
      <c r="A9817" s="538" t="s">
        <v>10128</v>
      </c>
      <c r="B9817" s="550">
        <v>55208</v>
      </c>
    </row>
    <row r="9818" spans="1:2">
      <c r="A9818" s="538" t="s">
        <v>10129</v>
      </c>
      <c r="B9818" s="550">
        <v>55209</v>
      </c>
    </row>
    <row r="9819" spans="1:2">
      <c r="A9819" s="538" t="s">
        <v>10130</v>
      </c>
      <c r="B9819" s="550">
        <v>55210</v>
      </c>
    </row>
    <row r="9820" spans="1:2">
      <c r="A9820" s="538" t="s">
        <v>10131</v>
      </c>
      <c r="B9820" s="550">
        <v>55211</v>
      </c>
    </row>
    <row r="9821" spans="1:2">
      <c r="A9821" s="538" t="s">
        <v>10132</v>
      </c>
      <c r="B9821" s="550">
        <v>55212</v>
      </c>
    </row>
    <row r="9822" spans="1:2">
      <c r="A9822" s="538" t="s">
        <v>10133</v>
      </c>
      <c r="B9822" s="550">
        <v>55213</v>
      </c>
    </row>
    <row r="9823" spans="1:2">
      <c r="A9823" s="538" t="s">
        <v>10134</v>
      </c>
      <c r="B9823" s="550">
        <v>55214</v>
      </c>
    </row>
    <row r="9824" spans="1:2">
      <c r="A9824" s="538" t="s">
        <v>10135</v>
      </c>
      <c r="B9824" s="550">
        <v>55215</v>
      </c>
    </row>
    <row r="9825" spans="1:2">
      <c r="A9825" s="538" t="s">
        <v>10136</v>
      </c>
      <c r="B9825" s="550">
        <v>55216</v>
      </c>
    </row>
    <row r="9826" spans="1:2">
      <c r="A9826" s="538" t="s">
        <v>10137</v>
      </c>
      <c r="B9826" s="550">
        <v>55217</v>
      </c>
    </row>
    <row r="9827" spans="1:2">
      <c r="A9827" s="538" t="s">
        <v>10138</v>
      </c>
      <c r="B9827" s="550">
        <v>55218</v>
      </c>
    </row>
    <row r="9828" spans="1:2">
      <c r="A9828" s="538" t="s">
        <v>10139</v>
      </c>
      <c r="B9828" s="550">
        <v>55219</v>
      </c>
    </row>
    <row r="9829" spans="1:2">
      <c r="A9829" s="538" t="s">
        <v>10140</v>
      </c>
      <c r="B9829" s="550">
        <v>55220</v>
      </c>
    </row>
    <row r="9830" spans="1:2">
      <c r="A9830" s="538" t="s">
        <v>10141</v>
      </c>
      <c r="B9830" s="550">
        <v>55221</v>
      </c>
    </row>
    <row r="9831" spans="1:2">
      <c r="A9831" s="538" t="s">
        <v>10142</v>
      </c>
      <c r="B9831" s="550">
        <v>55222</v>
      </c>
    </row>
    <row r="9832" spans="1:2">
      <c r="A9832" s="538" t="s">
        <v>10143</v>
      </c>
      <c r="B9832" s="550">
        <v>55223</v>
      </c>
    </row>
    <row r="9833" spans="1:2">
      <c r="A9833" s="538" t="s">
        <v>10144</v>
      </c>
      <c r="B9833" s="550">
        <v>55224</v>
      </c>
    </row>
    <row r="9834" spans="1:2">
      <c r="A9834" s="538" t="s">
        <v>10145</v>
      </c>
      <c r="B9834" s="550">
        <v>55225</v>
      </c>
    </row>
    <row r="9835" spans="1:2">
      <c r="A9835" s="538" t="s">
        <v>10146</v>
      </c>
      <c r="B9835" s="550">
        <v>55226</v>
      </c>
    </row>
    <row r="9836" spans="1:2">
      <c r="A9836" s="538" t="s">
        <v>10147</v>
      </c>
      <c r="B9836" s="550">
        <v>55227</v>
      </c>
    </row>
    <row r="9837" spans="1:2">
      <c r="A9837" s="538" t="s">
        <v>10148</v>
      </c>
      <c r="B9837" s="550">
        <v>55228</v>
      </c>
    </row>
    <row r="9838" spans="1:2">
      <c r="A9838" s="538" t="s">
        <v>10149</v>
      </c>
      <c r="B9838" s="550">
        <v>55229</v>
      </c>
    </row>
    <row r="9839" spans="1:2">
      <c r="A9839" s="538" t="s">
        <v>10150</v>
      </c>
      <c r="B9839" s="550">
        <v>55230</v>
      </c>
    </row>
    <row r="9840" spans="1:2">
      <c r="A9840" s="538" t="s">
        <v>10151</v>
      </c>
      <c r="B9840" s="550">
        <v>55231</v>
      </c>
    </row>
    <row r="9841" spans="1:2">
      <c r="A9841" s="538" t="s">
        <v>10152</v>
      </c>
      <c r="B9841" s="550">
        <v>55232</v>
      </c>
    </row>
    <row r="9842" spans="1:2">
      <c r="A9842" s="538" t="s">
        <v>10153</v>
      </c>
      <c r="B9842" s="550">
        <v>55233</v>
      </c>
    </row>
    <row r="9843" spans="1:2">
      <c r="A9843" s="538" t="s">
        <v>10154</v>
      </c>
      <c r="B9843" s="550">
        <v>55234</v>
      </c>
    </row>
    <row r="9844" spans="1:2">
      <c r="A9844" s="538" t="s">
        <v>10155</v>
      </c>
      <c r="B9844" s="550">
        <v>55235</v>
      </c>
    </row>
    <row r="9845" spans="1:2">
      <c r="A9845" s="538" t="s">
        <v>10156</v>
      </c>
      <c r="B9845" s="550">
        <v>55236</v>
      </c>
    </row>
    <row r="9846" spans="1:2">
      <c r="A9846" s="538" t="s">
        <v>10157</v>
      </c>
      <c r="B9846" s="550">
        <v>55237</v>
      </c>
    </row>
    <row r="9847" spans="1:2">
      <c r="A9847" s="538" t="s">
        <v>10158</v>
      </c>
      <c r="B9847" s="550">
        <v>55238</v>
      </c>
    </row>
    <row r="9848" spans="1:2">
      <c r="A9848" s="538" t="s">
        <v>10159</v>
      </c>
      <c r="B9848" s="550">
        <v>55239</v>
      </c>
    </row>
    <row r="9849" spans="1:2">
      <c r="A9849" s="538" t="s">
        <v>10160</v>
      </c>
      <c r="B9849" s="550">
        <v>55240</v>
      </c>
    </row>
    <row r="9850" spans="1:2">
      <c r="A9850" s="538" t="s">
        <v>10161</v>
      </c>
      <c r="B9850" s="550">
        <v>55241</v>
      </c>
    </row>
    <row r="9851" spans="1:2">
      <c r="A9851" s="538" t="s">
        <v>10162</v>
      </c>
      <c r="B9851" s="550">
        <v>55242</v>
      </c>
    </row>
    <row r="9852" spans="1:2">
      <c r="A9852" s="538" t="s">
        <v>10163</v>
      </c>
      <c r="B9852" s="550">
        <v>55243</v>
      </c>
    </row>
    <row r="9853" spans="1:2">
      <c r="A9853" s="538" t="s">
        <v>10164</v>
      </c>
      <c r="B9853" s="550">
        <v>55244</v>
      </c>
    </row>
    <row r="9854" spans="1:2">
      <c r="A9854" s="538" t="s">
        <v>10165</v>
      </c>
      <c r="B9854" s="550">
        <v>55245</v>
      </c>
    </row>
    <row r="9855" spans="1:2">
      <c r="A9855" s="538" t="s">
        <v>10166</v>
      </c>
      <c r="B9855" s="550">
        <v>55246</v>
      </c>
    </row>
    <row r="9856" spans="1:2">
      <c r="A9856" s="538" t="s">
        <v>10167</v>
      </c>
      <c r="B9856" s="550">
        <v>55247</v>
      </c>
    </row>
    <row r="9857" spans="1:2">
      <c r="A9857" s="538" t="s">
        <v>10168</v>
      </c>
      <c r="B9857" s="550">
        <v>55248</v>
      </c>
    </row>
    <row r="9858" spans="1:2">
      <c r="A9858" s="538" t="s">
        <v>10169</v>
      </c>
      <c r="B9858" s="550">
        <v>55249</v>
      </c>
    </row>
    <row r="9859" spans="1:2">
      <c r="A9859" s="538" t="s">
        <v>10170</v>
      </c>
      <c r="B9859" s="550">
        <v>55250</v>
      </c>
    </row>
    <row r="9860" spans="1:2">
      <c r="A9860" s="538" t="s">
        <v>10171</v>
      </c>
      <c r="B9860" s="550">
        <v>55251</v>
      </c>
    </row>
    <row r="9861" spans="1:2">
      <c r="A9861" s="538" t="s">
        <v>10172</v>
      </c>
      <c r="B9861" s="550">
        <v>55252</v>
      </c>
    </row>
    <row r="9862" spans="1:2">
      <c r="A9862" s="538" t="s">
        <v>10173</v>
      </c>
      <c r="B9862" s="550">
        <v>55253</v>
      </c>
    </row>
    <row r="9863" spans="1:2">
      <c r="A9863" s="538" t="s">
        <v>10174</v>
      </c>
      <c r="B9863" s="550">
        <v>55254</v>
      </c>
    </row>
    <row r="9864" spans="1:2">
      <c r="A9864" s="538" t="s">
        <v>10175</v>
      </c>
      <c r="B9864" s="550">
        <v>55255</v>
      </c>
    </row>
    <row r="9865" spans="1:2">
      <c r="A9865" s="538" t="s">
        <v>10176</v>
      </c>
      <c r="B9865" s="550">
        <v>55256</v>
      </c>
    </row>
    <row r="9866" spans="1:2">
      <c r="A9866" s="538" t="s">
        <v>10177</v>
      </c>
      <c r="B9866" s="550">
        <v>55257</v>
      </c>
    </row>
    <row r="9867" spans="1:2">
      <c r="A9867" s="538" t="s">
        <v>10178</v>
      </c>
      <c r="B9867" s="550">
        <v>55258</v>
      </c>
    </row>
    <row r="9868" spans="1:2">
      <c r="A9868" s="538" t="s">
        <v>10179</v>
      </c>
      <c r="B9868" s="550">
        <v>55259</v>
      </c>
    </row>
    <row r="9869" spans="1:2">
      <c r="A9869" s="538" t="s">
        <v>10180</v>
      </c>
      <c r="B9869" s="550">
        <v>55260</v>
      </c>
    </row>
    <row r="9870" spans="1:2">
      <c r="A9870" s="538" t="s">
        <v>10181</v>
      </c>
      <c r="B9870" s="550">
        <v>55261</v>
      </c>
    </row>
    <row r="9871" spans="1:2">
      <c r="A9871" s="538" t="s">
        <v>10182</v>
      </c>
      <c r="B9871" s="550">
        <v>55262</v>
      </c>
    </row>
    <row r="9872" spans="1:2">
      <c r="A9872" s="538" t="s">
        <v>10183</v>
      </c>
      <c r="B9872" s="550">
        <v>55263</v>
      </c>
    </row>
    <row r="9873" spans="1:2">
      <c r="A9873" s="538" t="s">
        <v>10184</v>
      </c>
      <c r="B9873" s="550">
        <v>55264</v>
      </c>
    </row>
    <row r="9874" spans="1:2">
      <c r="A9874" s="538" t="s">
        <v>10185</v>
      </c>
      <c r="B9874" s="550">
        <v>55265</v>
      </c>
    </row>
    <row r="9875" spans="1:2">
      <c r="A9875" s="538" t="s">
        <v>10186</v>
      </c>
      <c r="B9875" s="550">
        <v>55266</v>
      </c>
    </row>
    <row r="9876" spans="1:2">
      <c r="A9876" s="538" t="s">
        <v>10187</v>
      </c>
      <c r="B9876" s="550">
        <v>55267</v>
      </c>
    </row>
    <row r="9877" spans="1:2">
      <c r="A9877" s="538" t="s">
        <v>10188</v>
      </c>
      <c r="B9877" s="550">
        <v>55268</v>
      </c>
    </row>
    <row r="9878" spans="1:2">
      <c r="A9878" s="538" t="s">
        <v>10189</v>
      </c>
      <c r="B9878" s="550">
        <v>55269</v>
      </c>
    </row>
    <row r="9879" spans="1:2">
      <c r="A9879" s="538" t="s">
        <v>10190</v>
      </c>
      <c r="B9879" s="550">
        <v>55270</v>
      </c>
    </row>
    <row r="9880" spans="1:2">
      <c r="A9880" s="538" t="s">
        <v>10191</v>
      </c>
      <c r="B9880" s="550">
        <v>55271</v>
      </c>
    </row>
    <row r="9881" spans="1:2">
      <c r="A9881" s="538" t="s">
        <v>10192</v>
      </c>
      <c r="B9881" s="550">
        <v>55272</v>
      </c>
    </row>
    <row r="9882" spans="1:2">
      <c r="A9882" s="538" t="s">
        <v>10193</v>
      </c>
      <c r="B9882" s="550">
        <v>55273</v>
      </c>
    </row>
    <row r="9883" spans="1:2">
      <c r="A9883" s="538" t="s">
        <v>10194</v>
      </c>
      <c r="B9883" s="550">
        <v>55274</v>
      </c>
    </row>
    <row r="9884" spans="1:2">
      <c r="A9884" s="538" t="s">
        <v>10195</v>
      </c>
      <c r="B9884" s="550">
        <v>55275</v>
      </c>
    </row>
    <row r="9885" spans="1:2">
      <c r="A9885" s="538" t="s">
        <v>10196</v>
      </c>
      <c r="B9885" s="550">
        <v>55276</v>
      </c>
    </row>
    <row r="9886" spans="1:2">
      <c r="A9886" s="538" t="s">
        <v>10197</v>
      </c>
      <c r="B9886" s="550">
        <v>55277</v>
      </c>
    </row>
    <row r="9887" spans="1:2">
      <c r="A9887" s="538" t="s">
        <v>10198</v>
      </c>
      <c r="B9887" s="550">
        <v>55278</v>
      </c>
    </row>
    <row r="9888" spans="1:2">
      <c r="A9888" s="538" t="s">
        <v>10199</v>
      </c>
      <c r="B9888" s="550">
        <v>55279</v>
      </c>
    </row>
    <row r="9889" spans="1:2">
      <c r="A9889" s="538" t="s">
        <v>10200</v>
      </c>
      <c r="B9889" s="550">
        <v>55280</v>
      </c>
    </row>
    <row r="9890" spans="1:2">
      <c r="A9890" s="538" t="s">
        <v>10201</v>
      </c>
      <c r="B9890" s="550">
        <v>55281</v>
      </c>
    </row>
    <row r="9891" spans="1:2">
      <c r="A9891" s="538" t="s">
        <v>10202</v>
      </c>
      <c r="B9891" s="550">
        <v>55282</v>
      </c>
    </row>
    <row r="9892" spans="1:2">
      <c r="A9892" s="538" t="s">
        <v>10203</v>
      </c>
      <c r="B9892" s="550">
        <v>55283</v>
      </c>
    </row>
    <row r="9893" spans="1:2">
      <c r="A9893" s="538" t="s">
        <v>10204</v>
      </c>
      <c r="B9893" s="550">
        <v>55284</v>
      </c>
    </row>
    <row r="9894" spans="1:2">
      <c r="A9894" s="538" t="s">
        <v>10205</v>
      </c>
      <c r="B9894" s="550">
        <v>55285</v>
      </c>
    </row>
    <row r="9895" spans="1:2">
      <c r="A9895" s="538" t="s">
        <v>10206</v>
      </c>
      <c r="B9895" s="550">
        <v>55286</v>
      </c>
    </row>
    <row r="9896" spans="1:2">
      <c r="A9896" s="538" t="s">
        <v>10207</v>
      </c>
      <c r="B9896" s="550">
        <v>55287</v>
      </c>
    </row>
    <row r="9897" spans="1:2">
      <c r="A9897" s="538" t="s">
        <v>10208</v>
      </c>
      <c r="B9897" s="550">
        <v>55288</v>
      </c>
    </row>
    <row r="9898" spans="1:2">
      <c r="A9898" s="538" t="s">
        <v>10209</v>
      </c>
      <c r="B9898" s="550">
        <v>55289</v>
      </c>
    </row>
    <row r="9899" spans="1:2">
      <c r="A9899" s="538" t="s">
        <v>10210</v>
      </c>
      <c r="B9899" s="550">
        <v>55290</v>
      </c>
    </row>
    <row r="9900" spans="1:2">
      <c r="A9900" s="538" t="s">
        <v>10211</v>
      </c>
      <c r="B9900" s="550">
        <v>55291</v>
      </c>
    </row>
    <row r="9901" spans="1:2">
      <c r="A9901" s="538" t="s">
        <v>10212</v>
      </c>
      <c r="B9901" s="550">
        <v>55292</v>
      </c>
    </row>
    <row r="9902" spans="1:2">
      <c r="A9902" s="538" t="s">
        <v>10213</v>
      </c>
      <c r="B9902" s="550">
        <v>55293</v>
      </c>
    </row>
    <row r="9903" spans="1:2">
      <c r="A9903" s="538" t="s">
        <v>10214</v>
      </c>
      <c r="B9903" s="550">
        <v>55294</v>
      </c>
    </row>
    <row r="9904" spans="1:2">
      <c r="A9904" s="538" t="s">
        <v>10215</v>
      </c>
      <c r="B9904" s="550">
        <v>55295</v>
      </c>
    </row>
    <row r="9905" spans="1:2">
      <c r="A9905" s="538" t="s">
        <v>10216</v>
      </c>
      <c r="B9905" s="550">
        <v>55296</v>
      </c>
    </row>
    <row r="9906" spans="1:2">
      <c r="A9906" s="538" t="s">
        <v>10217</v>
      </c>
      <c r="B9906" s="550">
        <v>55297</v>
      </c>
    </row>
    <row r="9907" spans="1:2">
      <c r="A9907" s="538" t="s">
        <v>10218</v>
      </c>
      <c r="B9907" s="550">
        <v>55298</v>
      </c>
    </row>
    <row r="9908" spans="1:2">
      <c r="A9908" s="538" t="s">
        <v>10219</v>
      </c>
      <c r="B9908" s="550">
        <v>55299</v>
      </c>
    </row>
    <row r="9909" spans="1:2">
      <c r="A9909" s="538" t="s">
        <v>10220</v>
      </c>
      <c r="B9909" s="550">
        <v>55300</v>
      </c>
    </row>
    <row r="9910" spans="1:2">
      <c r="A9910" s="538" t="s">
        <v>10221</v>
      </c>
      <c r="B9910" s="550">
        <v>55301</v>
      </c>
    </row>
    <row r="9911" spans="1:2">
      <c r="A9911" s="538" t="s">
        <v>10222</v>
      </c>
      <c r="B9911" s="550">
        <v>55302</v>
      </c>
    </row>
    <row r="9912" spans="1:2">
      <c r="A9912" s="538" t="s">
        <v>10223</v>
      </c>
      <c r="B9912" s="550">
        <v>55303</v>
      </c>
    </row>
    <row r="9913" spans="1:2">
      <c r="A9913" s="538" t="s">
        <v>10224</v>
      </c>
      <c r="B9913" s="550">
        <v>55304</v>
      </c>
    </row>
    <row r="9914" spans="1:2">
      <c r="A9914" s="538" t="s">
        <v>10225</v>
      </c>
      <c r="B9914" s="550">
        <v>55305</v>
      </c>
    </row>
    <row r="9915" spans="1:2">
      <c r="A9915" s="538" t="s">
        <v>10226</v>
      </c>
      <c r="B9915" s="550">
        <v>55306</v>
      </c>
    </row>
    <row r="9916" spans="1:2">
      <c r="A9916" s="538" t="s">
        <v>10227</v>
      </c>
      <c r="B9916" s="550">
        <v>55307</v>
      </c>
    </row>
    <row r="9917" spans="1:2">
      <c r="A9917" s="538" t="s">
        <v>10228</v>
      </c>
      <c r="B9917" s="550">
        <v>55308</v>
      </c>
    </row>
    <row r="9918" spans="1:2">
      <c r="A9918" s="538" t="s">
        <v>10229</v>
      </c>
      <c r="B9918" s="550">
        <v>55309</v>
      </c>
    </row>
    <row r="9919" spans="1:2">
      <c r="A9919" s="538" t="s">
        <v>10230</v>
      </c>
      <c r="B9919" s="550">
        <v>55310</v>
      </c>
    </row>
    <row r="9920" spans="1:2">
      <c r="A9920" s="538" t="s">
        <v>10231</v>
      </c>
      <c r="B9920" s="550">
        <v>55311</v>
      </c>
    </row>
    <row r="9921" spans="1:2">
      <c r="A9921" s="538" t="s">
        <v>10232</v>
      </c>
      <c r="B9921" s="550">
        <v>55312</v>
      </c>
    </row>
    <row r="9922" spans="1:2">
      <c r="A9922" s="538" t="s">
        <v>10233</v>
      </c>
      <c r="B9922" s="550">
        <v>55313</v>
      </c>
    </row>
    <row r="9923" spans="1:2">
      <c r="A9923" s="538" t="s">
        <v>10234</v>
      </c>
      <c r="B9923" s="550">
        <v>55314</v>
      </c>
    </row>
    <row r="9924" spans="1:2">
      <c r="A9924" s="538" t="s">
        <v>10235</v>
      </c>
      <c r="B9924" s="550">
        <v>55315</v>
      </c>
    </row>
    <row r="9925" spans="1:2">
      <c r="A9925" s="538" t="s">
        <v>10236</v>
      </c>
      <c r="B9925" s="550">
        <v>55316</v>
      </c>
    </row>
    <row r="9926" spans="1:2">
      <c r="A9926" s="538" t="s">
        <v>10237</v>
      </c>
      <c r="B9926" s="550">
        <v>55317</v>
      </c>
    </row>
    <row r="9927" spans="1:2">
      <c r="A9927" s="538" t="s">
        <v>10238</v>
      </c>
      <c r="B9927" s="550">
        <v>55318</v>
      </c>
    </row>
    <row r="9928" spans="1:2">
      <c r="A9928" s="538" t="s">
        <v>10239</v>
      </c>
      <c r="B9928" s="550">
        <v>55319</v>
      </c>
    </row>
    <row r="9929" spans="1:2">
      <c r="A9929" s="538" t="s">
        <v>10240</v>
      </c>
      <c r="B9929" s="550">
        <v>55320</v>
      </c>
    </row>
    <row r="9930" spans="1:2">
      <c r="A9930" s="538" t="s">
        <v>10241</v>
      </c>
      <c r="B9930" s="550">
        <v>55321</v>
      </c>
    </row>
    <row r="9931" spans="1:2">
      <c r="A9931" s="538" t="s">
        <v>10242</v>
      </c>
      <c r="B9931" s="550">
        <v>55322</v>
      </c>
    </row>
    <row r="9932" spans="1:2">
      <c r="A9932" s="538" t="s">
        <v>10243</v>
      </c>
      <c r="B9932" s="550">
        <v>55323</v>
      </c>
    </row>
    <row r="9933" spans="1:2">
      <c r="A9933" s="538" t="s">
        <v>10244</v>
      </c>
      <c r="B9933" s="550">
        <v>55324</v>
      </c>
    </row>
    <row r="9934" spans="1:2">
      <c r="A9934" s="538" t="s">
        <v>10245</v>
      </c>
      <c r="B9934" s="550">
        <v>55325</v>
      </c>
    </row>
    <row r="9935" spans="1:2">
      <c r="A9935" s="538" t="s">
        <v>10246</v>
      </c>
      <c r="B9935" s="550">
        <v>55326</v>
      </c>
    </row>
    <row r="9936" spans="1:2">
      <c r="A9936" s="538" t="s">
        <v>10247</v>
      </c>
      <c r="B9936" s="550">
        <v>55327</v>
      </c>
    </row>
    <row r="9937" spans="1:2">
      <c r="A9937" s="538" t="s">
        <v>10248</v>
      </c>
      <c r="B9937" s="550">
        <v>55328</v>
      </c>
    </row>
    <row r="9938" spans="1:2">
      <c r="A9938" s="538" t="s">
        <v>10249</v>
      </c>
      <c r="B9938" s="550">
        <v>55329</v>
      </c>
    </row>
    <row r="9939" spans="1:2">
      <c r="A9939" s="538" t="s">
        <v>10250</v>
      </c>
      <c r="B9939" s="550">
        <v>55330</v>
      </c>
    </row>
    <row r="9940" spans="1:2">
      <c r="A9940" s="538" t="s">
        <v>10251</v>
      </c>
      <c r="B9940" s="550">
        <v>55331</v>
      </c>
    </row>
    <row r="9941" spans="1:2">
      <c r="A9941" s="538" t="s">
        <v>10252</v>
      </c>
      <c r="B9941" s="550">
        <v>55332</v>
      </c>
    </row>
    <row r="9942" spans="1:2">
      <c r="A9942" s="538" t="s">
        <v>10253</v>
      </c>
      <c r="B9942" s="550">
        <v>55333</v>
      </c>
    </row>
    <row r="9943" spans="1:2">
      <c r="A9943" s="538" t="s">
        <v>10254</v>
      </c>
      <c r="B9943" s="550">
        <v>55334</v>
      </c>
    </row>
    <row r="9944" spans="1:2">
      <c r="A9944" s="538" t="s">
        <v>10255</v>
      </c>
      <c r="B9944" s="550">
        <v>55335</v>
      </c>
    </row>
    <row r="9945" spans="1:2">
      <c r="A9945" s="538" t="s">
        <v>10256</v>
      </c>
      <c r="B9945" s="550">
        <v>55336</v>
      </c>
    </row>
    <row r="9946" spans="1:2">
      <c r="A9946" s="538" t="s">
        <v>10257</v>
      </c>
      <c r="B9946" s="550">
        <v>55337</v>
      </c>
    </row>
    <row r="9947" spans="1:2">
      <c r="A9947" s="538" t="s">
        <v>10258</v>
      </c>
      <c r="B9947" s="550">
        <v>55338</v>
      </c>
    </row>
    <row r="9948" spans="1:2">
      <c r="A9948" s="538" t="s">
        <v>10259</v>
      </c>
      <c r="B9948" s="550">
        <v>55339</v>
      </c>
    </row>
    <row r="9949" spans="1:2">
      <c r="A9949" s="538" t="s">
        <v>10260</v>
      </c>
      <c r="B9949" s="550">
        <v>55340</v>
      </c>
    </row>
    <row r="9950" spans="1:2">
      <c r="A9950" s="538" t="s">
        <v>10261</v>
      </c>
      <c r="B9950" s="550">
        <v>55341</v>
      </c>
    </row>
    <row r="9951" spans="1:2">
      <c r="A9951" s="538" t="s">
        <v>10262</v>
      </c>
      <c r="B9951" s="550">
        <v>55342</v>
      </c>
    </row>
    <row r="9952" spans="1:2">
      <c r="A9952" s="538" t="s">
        <v>10263</v>
      </c>
      <c r="B9952" s="550">
        <v>55343</v>
      </c>
    </row>
    <row r="9953" spans="1:2">
      <c r="A9953" s="538" t="s">
        <v>10264</v>
      </c>
      <c r="B9953" s="550">
        <v>55344</v>
      </c>
    </row>
    <row r="9954" spans="1:2">
      <c r="A9954" s="538" t="s">
        <v>10265</v>
      </c>
      <c r="B9954" s="550">
        <v>55345</v>
      </c>
    </row>
    <row r="9955" spans="1:2">
      <c r="A9955" s="538" t="s">
        <v>10266</v>
      </c>
      <c r="B9955" s="550">
        <v>55346</v>
      </c>
    </row>
    <row r="9956" spans="1:2">
      <c r="A9956" s="538" t="s">
        <v>10267</v>
      </c>
      <c r="B9956" s="550">
        <v>55347</v>
      </c>
    </row>
    <row r="9957" spans="1:2">
      <c r="A9957" s="538" t="s">
        <v>10268</v>
      </c>
      <c r="B9957" s="550">
        <v>55348</v>
      </c>
    </row>
    <row r="9958" spans="1:2">
      <c r="A9958" s="538" t="s">
        <v>10269</v>
      </c>
      <c r="B9958" s="550">
        <v>55349</v>
      </c>
    </row>
    <row r="9959" spans="1:2">
      <c r="A9959" s="538" t="s">
        <v>10270</v>
      </c>
      <c r="B9959" s="550">
        <v>55350</v>
      </c>
    </row>
    <row r="9960" spans="1:2">
      <c r="A9960" s="538" t="s">
        <v>10271</v>
      </c>
      <c r="B9960" s="550">
        <v>55351</v>
      </c>
    </row>
    <row r="9961" spans="1:2">
      <c r="A9961" s="538" t="s">
        <v>10272</v>
      </c>
      <c r="B9961" s="550">
        <v>55352</v>
      </c>
    </row>
    <row r="9962" spans="1:2">
      <c r="A9962" s="538" t="s">
        <v>10273</v>
      </c>
      <c r="B9962" s="550">
        <v>55353</v>
      </c>
    </row>
    <row r="9963" spans="1:2">
      <c r="A9963" s="538" t="s">
        <v>10274</v>
      </c>
      <c r="B9963" s="550">
        <v>55354</v>
      </c>
    </row>
    <row r="9964" spans="1:2">
      <c r="A9964" s="538" t="s">
        <v>10275</v>
      </c>
      <c r="B9964" s="550">
        <v>55355</v>
      </c>
    </row>
    <row r="9965" spans="1:2">
      <c r="A9965" s="538" t="s">
        <v>10276</v>
      </c>
      <c r="B9965" s="550">
        <v>55356</v>
      </c>
    </row>
    <row r="9966" spans="1:2">
      <c r="A9966" s="538" t="s">
        <v>10277</v>
      </c>
      <c r="B9966" s="550">
        <v>55357</v>
      </c>
    </row>
    <row r="9967" spans="1:2">
      <c r="A9967" s="538" t="s">
        <v>10278</v>
      </c>
      <c r="B9967" s="550">
        <v>55358</v>
      </c>
    </row>
    <row r="9968" spans="1:2">
      <c r="A9968" s="538" t="s">
        <v>10279</v>
      </c>
      <c r="B9968" s="550">
        <v>55359</v>
      </c>
    </row>
    <row r="9969" spans="1:2">
      <c r="A9969" s="538" t="s">
        <v>10280</v>
      </c>
      <c r="B9969" s="550">
        <v>55360</v>
      </c>
    </row>
    <row r="9970" spans="1:2">
      <c r="A9970" s="538" t="s">
        <v>10281</v>
      </c>
      <c r="B9970" s="550">
        <v>55361</v>
      </c>
    </row>
    <row r="9971" spans="1:2">
      <c r="A9971" s="538" t="s">
        <v>10282</v>
      </c>
      <c r="B9971" s="550">
        <v>55362</v>
      </c>
    </row>
    <row r="9972" spans="1:2">
      <c r="A9972" s="538" t="s">
        <v>10283</v>
      </c>
      <c r="B9972" s="550">
        <v>55363</v>
      </c>
    </row>
    <row r="9973" spans="1:2">
      <c r="A9973" s="538" t="s">
        <v>10284</v>
      </c>
      <c r="B9973" s="550">
        <v>55364</v>
      </c>
    </row>
    <row r="9974" spans="1:2">
      <c r="A9974" s="538" t="s">
        <v>10285</v>
      </c>
      <c r="B9974" s="550">
        <v>55365</v>
      </c>
    </row>
    <row r="9975" spans="1:2">
      <c r="A9975" s="538" t="s">
        <v>10286</v>
      </c>
      <c r="B9975" s="550">
        <v>55366</v>
      </c>
    </row>
    <row r="9976" spans="1:2">
      <c r="A9976" s="538" t="s">
        <v>10287</v>
      </c>
      <c r="B9976" s="550">
        <v>55367</v>
      </c>
    </row>
    <row r="9977" spans="1:2">
      <c r="A9977" s="538" t="s">
        <v>10288</v>
      </c>
      <c r="B9977" s="550">
        <v>55368</v>
      </c>
    </row>
    <row r="9978" spans="1:2">
      <c r="A9978" s="538" t="s">
        <v>10289</v>
      </c>
      <c r="B9978" s="550">
        <v>55369</v>
      </c>
    </row>
    <row r="9979" spans="1:2">
      <c r="A9979" s="538" t="s">
        <v>10290</v>
      </c>
      <c r="B9979" s="550">
        <v>55370</v>
      </c>
    </row>
    <row r="9980" spans="1:2">
      <c r="A9980" s="538" t="s">
        <v>10291</v>
      </c>
      <c r="B9980" s="550">
        <v>55371</v>
      </c>
    </row>
    <row r="9981" spans="1:2">
      <c r="A9981" s="538" t="s">
        <v>10292</v>
      </c>
      <c r="B9981" s="550">
        <v>55372</v>
      </c>
    </row>
    <row r="9982" spans="1:2">
      <c r="A9982" s="538" t="s">
        <v>10293</v>
      </c>
      <c r="B9982" s="550">
        <v>55373</v>
      </c>
    </row>
    <row r="9983" spans="1:2">
      <c r="A9983" s="538" t="s">
        <v>10294</v>
      </c>
      <c r="B9983" s="550">
        <v>55374</v>
      </c>
    </row>
    <row r="9984" spans="1:2">
      <c r="A9984" s="538" t="s">
        <v>10295</v>
      </c>
      <c r="B9984" s="550">
        <v>55375</v>
      </c>
    </row>
    <row r="9985" spans="1:2">
      <c r="A9985" s="538" t="s">
        <v>10296</v>
      </c>
      <c r="B9985" s="550">
        <v>55376</v>
      </c>
    </row>
    <row r="9986" spans="1:2">
      <c r="A9986" s="538" t="s">
        <v>10297</v>
      </c>
      <c r="B9986" s="550">
        <v>55377</v>
      </c>
    </row>
    <row r="9987" spans="1:2">
      <c r="A9987" s="538" t="s">
        <v>10298</v>
      </c>
      <c r="B9987" s="550">
        <v>55378</v>
      </c>
    </row>
    <row r="9988" spans="1:2">
      <c r="A9988" s="538" t="s">
        <v>10299</v>
      </c>
      <c r="B9988" s="550">
        <v>55379</v>
      </c>
    </row>
    <row r="9989" spans="1:2">
      <c r="A9989" s="538" t="s">
        <v>10300</v>
      </c>
      <c r="B9989" s="550">
        <v>55380</v>
      </c>
    </row>
    <row r="9990" spans="1:2">
      <c r="A9990" s="538" t="s">
        <v>10301</v>
      </c>
      <c r="B9990" s="550">
        <v>55381</v>
      </c>
    </row>
    <row r="9991" spans="1:2">
      <c r="A9991" s="538" t="s">
        <v>10302</v>
      </c>
      <c r="B9991" s="550">
        <v>55382</v>
      </c>
    </row>
    <row r="9992" spans="1:2">
      <c r="A9992" s="538" t="s">
        <v>10303</v>
      </c>
      <c r="B9992" s="550">
        <v>55383</v>
      </c>
    </row>
    <row r="9993" spans="1:2">
      <c r="A9993" s="538" t="s">
        <v>10304</v>
      </c>
      <c r="B9993" s="550">
        <v>55384</v>
      </c>
    </row>
    <row r="9994" spans="1:2">
      <c r="A9994" s="538" t="s">
        <v>10305</v>
      </c>
      <c r="B9994" s="550">
        <v>55385</v>
      </c>
    </row>
    <row r="9995" spans="1:2">
      <c r="A9995" s="538" t="s">
        <v>10306</v>
      </c>
      <c r="B9995" s="550">
        <v>55386</v>
      </c>
    </row>
    <row r="9996" spans="1:2">
      <c r="A9996" s="538" t="s">
        <v>10307</v>
      </c>
      <c r="B9996" s="550">
        <v>55387</v>
      </c>
    </row>
    <row r="9997" spans="1:2">
      <c r="A9997" s="538" t="s">
        <v>10308</v>
      </c>
      <c r="B9997" s="550">
        <v>55388</v>
      </c>
    </row>
    <row r="9998" spans="1:2">
      <c r="A9998" s="538" t="s">
        <v>10309</v>
      </c>
      <c r="B9998" s="550">
        <v>55389</v>
      </c>
    </row>
    <row r="9999" spans="1:2">
      <c r="A9999" s="538" t="s">
        <v>10310</v>
      </c>
      <c r="B9999" s="550">
        <v>55390</v>
      </c>
    </row>
    <row r="10000" spans="1:2">
      <c r="A10000" s="538" t="s">
        <v>10311</v>
      </c>
      <c r="B10000" s="550">
        <v>55391</v>
      </c>
    </row>
    <row r="10001" spans="1:2">
      <c r="A10001" s="538" t="s">
        <v>10312</v>
      </c>
      <c r="B10001" s="550">
        <v>55392</v>
      </c>
    </row>
    <row r="10002" spans="1:2">
      <c r="A10002" s="538" t="s">
        <v>10313</v>
      </c>
      <c r="B10002" s="550">
        <v>55393</v>
      </c>
    </row>
    <row r="10003" spans="1:2">
      <c r="A10003" s="538" t="s">
        <v>10314</v>
      </c>
      <c r="B10003" s="550">
        <v>55394</v>
      </c>
    </row>
    <row r="10004" spans="1:2">
      <c r="A10004" s="538" t="s">
        <v>10315</v>
      </c>
      <c r="B10004" s="550">
        <v>55395</v>
      </c>
    </row>
    <row r="10005" spans="1:2">
      <c r="A10005" s="538" t="s">
        <v>10316</v>
      </c>
      <c r="B10005" s="550">
        <v>55396</v>
      </c>
    </row>
    <row r="10006" spans="1:2">
      <c r="A10006" s="538" t="s">
        <v>10317</v>
      </c>
      <c r="B10006" s="550">
        <v>55397</v>
      </c>
    </row>
    <row r="10007" spans="1:2">
      <c r="A10007" s="538" t="s">
        <v>10318</v>
      </c>
      <c r="B10007" s="550">
        <v>55398</v>
      </c>
    </row>
    <row r="10008" spans="1:2">
      <c r="A10008" s="538" t="s">
        <v>10319</v>
      </c>
      <c r="B10008" s="550">
        <v>55399</v>
      </c>
    </row>
    <row r="10009" spans="1:2">
      <c r="A10009" s="538" t="s">
        <v>10320</v>
      </c>
      <c r="B10009" s="550">
        <v>55400</v>
      </c>
    </row>
    <row r="10010" spans="1:2">
      <c r="A10010" s="538" t="s">
        <v>10321</v>
      </c>
      <c r="B10010" s="550">
        <v>55401</v>
      </c>
    </row>
    <row r="10011" spans="1:2">
      <c r="A10011" s="538" t="s">
        <v>10322</v>
      </c>
      <c r="B10011" s="550">
        <v>55402</v>
      </c>
    </row>
    <row r="10012" spans="1:2">
      <c r="A10012" s="538" t="s">
        <v>10323</v>
      </c>
      <c r="B10012" s="550">
        <v>55403</v>
      </c>
    </row>
    <row r="10013" spans="1:2">
      <c r="A10013" s="538" t="s">
        <v>10324</v>
      </c>
      <c r="B10013" s="550">
        <v>55404</v>
      </c>
    </row>
    <row r="10014" spans="1:2">
      <c r="A10014" s="538" t="s">
        <v>10325</v>
      </c>
      <c r="B10014" s="550">
        <v>55405</v>
      </c>
    </row>
    <row r="10015" spans="1:2">
      <c r="A10015" s="538" t="s">
        <v>10326</v>
      </c>
      <c r="B10015" s="550">
        <v>55406</v>
      </c>
    </row>
    <row r="10016" spans="1:2">
      <c r="A10016" s="538" t="s">
        <v>10327</v>
      </c>
      <c r="B10016" s="550">
        <v>55407</v>
      </c>
    </row>
    <row r="10017" spans="1:2">
      <c r="A10017" s="538" t="s">
        <v>10328</v>
      </c>
      <c r="B10017" s="550">
        <v>55408</v>
      </c>
    </row>
    <row r="10018" spans="1:2">
      <c r="A10018" s="538" t="s">
        <v>10329</v>
      </c>
      <c r="B10018" s="550">
        <v>55409</v>
      </c>
    </row>
    <row r="10019" spans="1:2">
      <c r="A10019" s="538" t="s">
        <v>10330</v>
      </c>
      <c r="B10019" s="550">
        <v>55410</v>
      </c>
    </row>
    <row r="10020" spans="1:2">
      <c r="A10020" s="538" t="s">
        <v>10331</v>
      </c>
      <c r="B10020" s="550">
        <v>55411</v>
      </c>
    </row>
    <row r="10021" spans="1:2">
      <c r="A10021" s="538" t="s">
        <v>10332</v>
      </c>
      <c r="B10021" s="550">
        <v>55412</v>
      </c>
    </row>
    <row r="10022" spans="1:2">
      <c r="A10022" s="538" t="s">
        <v>10333</v>
      </c>
      <c r="B10022" s="550">
        <v>55413</v>
      </c>
    </row>
    <row r="10023" spans="1:2">
      <c r="A10023" s="538" t="s">
        <v>10334</v>
      </c>
      <c r="B10023" s="550">
        <v>55414</v>
      </c>
    </row>
    <row r="10024" spans="1:2">
      <c r="A10024" s="538" t="s">
        <v>10335</v>
      </c>
      <c r="B10024" s="550">
        <v>55415</v>
      </c>
    </row>
    <row r="10025" spans="1:2">
      <c r="A10025" s="538" t="s">
        <v>10336</v>
      </c>
      <c r="B10025" s="550">
        <v>55416</v>
      </c>
    </row>
    <row r="10026" spans="1:2">
      <c r="A10026" s="538" t="s">
        <v>10337</v>
      </c>
      <c r="B10026" s="550">
        <v>55417</v>
      </c>
    </row>
    <row r="10027" spans="1:2">
      <c r="A10027" s="538" t="s">
        <v>10338</v>
      </c>
      <c r="B10027" s="550">
        <v>55418</v>
      </c>
    </row>
    <row r="10028" spans="1:2">
      <c r="A10028" s="538" t="s">
        <v>10339</v>
      </c>
      <c r="B10028" s="550">
        <v>55419</v>
      </c>
    </row>
    <row r="10029" spans="1:2">
      <c r="A10029" s="538" t="s">
        <v>10340</v>
      </c>
      <c r="B10029" s="550">
        <v>55420</v>
      </c>
    </row>
    <row r="10030" spans="1:2">
      <c r="A10030" s="538" t="s">
        <v>10341</v>
      </c>
      <c r="B10030" s="550">
        <v>55421</v>
      </c>
    </row>
    <row r="10031" spans="1:2">
      <c r="A10031" s="538" t="s">
        <v>10342</v>
      </c>
      <c r="B10031" s="550">
        <v>55422</v>
      </c>
    </row>
    <row r="10032" spans="1:2">
      <c r="A10032" s="538" t="s">
        <v>10343</v>
      </c>
      <c r="B10032" s="550">
        <v>55423</v>
      </c>
    </row>
    <row r="10033" spans="1:2">
      <c r="A10033" s="538" t="s">
        <v>10344</v>
      </c>
      <c r="B10033" s="550">
        <v>55424</v>
      </c>
    </row>
    <row r="10034" spans="1:2">
      <c r="A10034" s="538" t="s">
        <v>10345</v>
      </c>
      <c r="B10034" s="550">
        <v>55425</v>
      </c>
    </row>
    <row r="10035" spans="1:2">
      <c r="A10035" s="538" t="s">
        <v>10346</v>
      </c>
      <c r="B10035" s="550">
        <v>55426</v>
      </c>
    </row>
    <row r="10036" spans="1:2">
      <c r="A10036" s="538" t="s">
        <v>10347</v>
      </c>
      <c r="B10036" s="550">
        <v>55427</v>
      </c>
    </row>
    <row r="10037" spans="1:2">
      <c r="A10037" s="538" t="s">
        <v>10348</v>
      </c>
      <c r="B10037" s="550">
        <v>55428</v>
      </c>
    </row>
    <row r="10038" spans="1:2">
      <c r="A10038" s="538" t="s">
        <v>10349</v>
      </c>
      <c r="B10038" s="550">
        <v>55429</v>
      </c>
    </row>
    <row r="10039" spans="1:2">
      <c r="A10039" s="538" t="s">
        <v>10350</v>
      </c>
      <c r="B10039" s="550">
        <v>55430</v>
      </c>
    </row>
    <row r="10040" spans="1:2">
      <c r="A10040" s="538" t="s">
        <v>10351</v>
      </c>
      <c r="B10040" s="550">
        <v>55431</v>
      </c>
    </row>
    <row r="10041" spans="1:2">
      <c r="A10041" s="538" t="s">
        <v>10352</v>
      </c>
      <c r="B10041" s="550">
        <v>55432</v>
      </c>
    </row>
    <row r="10042" spans="1:2">
      <c r="A10042" s="538" t="s">
        <v>10353</v>
      </c>
      <c r="B10042" s="550">
        <v>55433</v>
      </c>
    </row>
    <row r="10043" spans="1:2">
      <c r="A10043" s="538" t="s">
        <v>10354</v>
      </c>
      <c r="B10043" s="550">
        <v>55434</v>
      </c>
    </row>
    <row r="10044" spans="1:2">
      <c r="A10044" s="538" t="s">
        <v>10355</v>
      </c>
      <c r="B10044" s="550">
        <v>55435</v>
      </c>
    </row>
    <row r="10045" spans="1:2">
      <c r="A10045" s="538" t="s">
        <v>10356</v>
      </c>
      <c r="B10045" s="550">
        <v>55436</v>
      </c>
    </row>
    <row r="10046" spans="1:2">
      <c r="A10046" s="538" t="s">
        <v>10357</v>
      </c>
      <c r="B10046" s="550">
        <v>55437</v>
      </c>
    </row>
    <row r="10047" spans="1:2">
      <c r="A10047" s="538" t="s">
        <v>10358</v>
      </c>
      <c r="B10047" s="550">
        <v>55438</v>
      </c>
    </row>
    <row r="10048" spans="1:2">
      <c r="A10048" s="538" t="s">
        <v>10359</v>
      </c>
      <c r="B10048" s="550">
        <v>55439</v>
      </c>
    </row>
    <row r="10049" spans="1:2">
      <c r="A10049" s="538" t="s">
        <v>10360</v>
      </c>
      <c r="B10049" s="550">
        <v>55440</v>
      </c>
    </row>
    <row r="10050" spans="1:2">
      <c r="A10050" s="538" t="s">
        <v>10361</v>
      </c>
      <c r="B10050" s="550">
        <v>55441</v>
      </c>
    </row>
    <row r="10051" spans="1:2">
      <c r="A10051" s="538" t="s">
        <v>10362</v>
      </c>
      <c r="B10051" s="550">
        <v>55442</v>
      </c>
    </row>
    <row r="10052" spans="1:2">
      <c r="A10052" s="538" t="s">
        <v>10363</v>
      </c>
      <c r="B10052" s="550">
        <v>55443</v>
      </c>
    </row>
    <row r="10053" spans="1:2">
      <c r="A10053" s="538" t="s">
        <v>10364</v>
      </c>
      <c r="B10053" s="550">
        <v>55444</v>
      </c>
    </row>
    <row r="10054" spans="1:2">
      <c r="A10054" s="538" t="s">
        <v>10365</v>
      </c>
      <c r="B10054" s="550">
        <v>55445</v>
      </c>
    </row>
    <row r="10055" spans="1:2">
      <c r="A10055" s="538" t="s">
        <v>10366</v>
      </c>
      <c r="B10055" s="550">
        <v>55446</v>
      </c>
    </row>
    <row r="10056" spans="1:2">
      <c r="A10056" s="538" t="s">
        <v>10367</v>
      </c>
      <c r="B10056" s="550">
        <v>55447</v>
      </c>
    </row>
    <row r="10057" spans="1:2">
      <c r="A10057" s="538" t="s">
        <v>10368</v>
      </c>
      <c r="B10057" s="550">
        <v>55448</v>
      </c>
    </row>
    <row r="10058" spans="1:2">
      <c r="A10058" s="538" t="s">
        <v>10369</v>
      </c>
      <c r="B10058" s="550">
        <v>55449</v>
      </c>
    </row>
    <row r="10059" spans="1:2">
      <c r="A10059" s="538" t="s">
        <v>10370</v>
      </c>
      <c r="B10059" s="550">
        <v>55450</v>
      </c>
    </row>
    <row r="10060" spans="1:2">
      <c r="A10060" s="538" t="s">
        <v>10371</v>
      </c>
      <c r="B10060" s="550">
        <v>55451</v>
      </c>
    </row>
    <row r="10061" spans="1:2">
      <c r="A10061" s="538" t="s">
        <v>10372</v>
      </c>
      <c r="B10061" s="550">
        <v>55452</v>
      </c>
    </row>
    <row r="10062" spans="1:2">
      <c r="A10062" s="538" t="s">
        <v>10373</v>
      </c>
      <c r="B10062" s="550">
        <v>55453</v>
      </c>
    </row>
    <row r="10063" spans="1:2">
      <c r="A10063" s="538" t="s">
        <v>10374</v>
      </c>
      <c r="B10063" s="550">
        <v>55454</v>
      </c>
    </row>
    <row r="10064" spans="1:2">
      <c r="A10064" s="538" t="s">
        <v>10375</v>
      </c>
      <c r="B10064" s="550">
        <v>55455</v>
      </c>
    </row>
    <row r="10065" spans="1:2">
      <c r="A10065" s="538" t="s">
        <v>10376</v>
      </c>
      <c r="B10065" s="550">
        <v>55456</v>
      </c>
    </row>
    <row r="10066" spans="1:2">
      <c r="A10066" s="538" t="s">
        <v>10377</v>
      </c>
      <c r="B10066" s="550">
        <v>55457</v>
      </c>
    </row>
    <row r="10067" spans="1:2">
      <c r="A10067" s="538" t="s">
        <v>10378</v>
      </c>
      <c r="B10067" s="550">
        <v>55458</v>
      </c>
    </row>
    <row r="10068" spans="1:2">
      <c r="A10068" s="538" t="s">
        <v>10379</v>
      </c>
      <c r="B10068" s="550">
        <v>55459</v>
      </c>
    </row>
    <row r="10069" spans="1:2">
      <c r="A10069" s="538" t="s">
        <v>10380</v>
      </c>
      <c r="B10069" s="550">
        <v>55460</v>
      </c>
    </row>
    <row r="10070" spans="1:2">
      <c r="A10070" s="538" t="s">
        <v>10381</v>
      </c>
      <c r="B10070" s="550">
        <v>55461</v>
      </c>
    </row>
    <row r="10071" spans="1:2">
      <c r="A10071" s="538" t="s">
        <v>10382</v>
      </c>
      <c r="B10071" s="550">
        <v>55462</v>
      </c>
    </row>
    <row r="10072" spans="1:2">
      <c r="A10072" s="538" t="s">
        <v>10383</v>
      </c>
      <c r="B10072" s="550">
        <v>55463</v>
      </c>
    </row>
    <row r="10073" spans="1:2">
      <c r="A10073" s="538" t="s">
        <v>10384</v>
      </c>
      <c r="B10073" s="550">
        <v>55464</v>
      </c>
    </row>
    <row r="10074" spans="1:2">
      <c r="A10074" s="538" t="s">
        <v>10385</v>
      </c>
      <c r="B10074" s="550">
        <v>55465</v>
      </c>
    </row>
    <row r="10075" spans="1:2">
      <c r="A10075" s="538" t="s">
        <v>10386</v>
      </c>
      <c r="B10075" s="550">
        <v>55466</v>
      </c>
    </row>
    <row r="10076" spans="1:2">
      <c r="A10076" s="538" t="s">
        <v>10387</v>
      </c>
      <c r="B10076" s="550">
        <v>55467</v>
      </c>
    </row>
    <row r="10077" spans="1:2">
      <c r="A10077" s="538" t="s">
        <v>10388</v>
      </c>
      <c r="B10077" s="550">
        <v>55468</v>
      </c>
    </row>
    <row r="10078" spans="1:2">
      <c r="A10078" s="538" t="s">
        <v>10389</v>
      </c>
      <c r="B10078" s="550">
        <v>55469</v>
      </c>
    </row>
    <row r="10079" spans="1:2">
      <c r="A10079" s="538" t="s">
        <v>10390</v>
      </c>
      <c r="B10079" s="550">
        <v>55470</v>
      </c>
    </row>
    <row r="10080" spans="1:2">
      <c r="A10080" s="538" t="s">
        <v>10391</v>
      </c>
      <c r="B10080" s="550">
        <v>55471</v>
      </c>
    </row>
    <row r="10081" spans="1:2">
      <c r="A10081" s="538" t="s">
        <v>10392</v>
      </c>
      <c r="B10081" s="550">
        <v>55472</v>
      </c>
    </row>
    <row r="10082" spans="1:2">
      <c r="A10082" s="538" t="s">
        <v>10393</v>
      </c>
      <c r="B10082" s="550">
        <v>55473</v>
      </c>
    </row>
    <row r="10083" spans="1:2">
      <c r="A10083" s="538" t="s">
        <v>10394</v>
      </c>
      <c r="B10083" s="550">
        <v>55474</v>
      </c>
    </row>
    <row r="10084" spans="1:2">
      <c r="A10084" s="538" t="s">
        <v>10395</v>
      </c>
      <c r="B10084" s="550">
        <v>55475</v>
      </c>
    </row>
    <row r="10085" spans="1:2">
      <c r="A10085" s="538" t="s">
        <v>10396</v>
      </c>
      <c r="B10085" s="550">
        <v>55476</v>
      </c>
    </row>
    <row r="10086" spans="1:2">
      <c r="A10086" s="538" t="s">
        <v>10397</v>
      </c>
      <c r="B10086" s="550">
        <v>55477</v>
      </c>
    </row>
    <row r="10087" spans="1:2">
      <c r="A10087" s="538" t="s">
        <v>10398</v>
      </c>
      <c r="B10087" s="550">
        <v>55478</v>
      </c>
    </row>
    <row r="10088" spans="1:2">
      <c r="A10088" s="538" t="s">
        <v>10399</v>
      </c>
      <c r="B10088" s="550">
        <v>55479</v>
      </c>
    </row>
    <row r="10089" spans="1:2">
      <c r="A10089" s="538" t="s">
        <v>10400</v>
      </c>
      <c r="B10089" s="550">
        <v>55480</v>
      </c>
    </row>
    <row r="10090" spans="1:2">
      <c r="A10090" s="538" t="s">
        <v>10401</v>
      </c>
      <c r="B10090" s="550">
        <v>55481</v>
      </c>
    </row>
    <row r="10091" spans="1:2">
      <c r="A10091" s="538" t="s">
        <v>10402</v>
      </c>
      <c r="B10091" s="550">
        <v>55482</v>
      </c>
    </row>
    <row r="10092" spans="1:2">
      <c r="A10092" s="538" t="s">
        <v>10403</v>
      </c>
      <c r="B10092" s="550">
        <v>55483</v>
      </c>
    </row>
    <row r="10093" spans="1:2">
      <c r="A10093" s="538" t="s">
        <v>10404</v>
      </c>
      <c r="B10093" s="550">
        <v>55484</v>
      </c>
    </row>
    <row r="10094" spans="1:2">
      <c r="A10094" s="538" t="s">
        <v>10405</v>
      </c>
      <c r="B10094" s="550">
        <v>55485</v>
      </c>
    </row>
    <row r="10095" spans="1:2">
      <c r="A10095" s="538" t="s">
        <v>10406</v>
      </c>
      <c r="B10095" s="550">
        <v>55486</v>
      </c>
    </row>
    <row r="10096" spans="1:2">
      <c r="A10096" s="538" t="s">
        <v>10407</v>
      </c>
      <c r="B10096" s="550">
        <v>55487</v>
      </c>
    </row>
    <row r="10097" spans="1:2">
      <c r="A10097" s="538" t="s">
        <v>10408</v>
      </c>
      <c r="B10097" s="550">
        <v>55488</v>
      </c>
    </row>
    <row r="10098" spans="1:2">
      <c r="A10098" s="538" t="s">
        <v>10409</v>
      </c>
      <c r="B10098" s="550">
        <v>55489</v>
      </c>
    </row>
    <row r="10099" spans="1:2">
      <c r="A10099" s="538" t="s">
        <v>10410</v>
      </c>
      <c r="B10099" s="550">
        <v>55490</v>
      </c>
    </row>
    <row r="10100" spans="1:2">
      <c r="A10100" s="538" t="s">
        <v>10411</v>
      </c>
      <c r="B10100" s="550">
        <v>55491</v>
      </c>
    </row>
    <row r="10101" spans="1:2">
      <c r="A10101" s="538" t="s">
        <v>10412</v>
      </c>
      <c r="B10101" s="550">
        <v>55492</v>
      </c>
    </row>
    <row r="10102" spans="1:2">
      <c r="A10102" s="538" t="s">
        <v>10413</v>
      </c>
      <c r="B10102" s="550">
        <v>55493</v>
      </c>
    </row>
    <row r="10103" spans="1:2">
      <c r="A10103" s="538" t="s">
        <v>10414</v>
      </c>
      <c r="B10103" s="550">
        <v>55494</v>
      </c>
    </row>
    <row r="10104" spans="1:2">
      <c r="A10104" s="538" t="s">
        <v>10415</v>
      </c>
      <c r="B10104" s="550">
        <v>55495</v>
      </c>
    </row>
    <row r="10105" spans="1:2">
      <c r="A10105" s="538" t="s">
        <v>10416</v>
      </c>
      <c r="B10105" s="550">
        <v>55496</v>
      </c>
    </row>
    <row r="10106" spans="1:2">
      <c r="A10106" s="538" t="s">
        <v>10417</v>
      </c>
      <c r="B10106" s="550">
        <v>55497</v>
      </c>
    </row>
    <row r="10107" spans="1:2">
      <c r="A10107" s="538" t="s">
        <v>10418</v>
      </c>
      <c r="B10107" s="550">
        <v>55498</v>
      </c>
    </row>
    <row r="10108" spans="1:2">
      <c r="A10108" s="538" t="s">
        <v>10419</v>
      </c>
      <c r="B10108" s="550">
        <v>55499</v>
      </c>
    </row>
    <row r="10109" spans="1:2">
      <c r="A10109" s="538" t="s">
        <v>10420</v>
      </c>
      <c r="B10109" s="550">
        <v>55500</v>
      </c>
    </row>
    <row r="10110" spans="1:2">
      <c r="A10110" s="538" t="s">
        <v>10421</v>
      </c>
      <c r="B10110" s="550">
        <v>55501</v>
      </c>
    </row>
    <row r="10111" spans="1:2">
      <c r="A10111" s="538" t="s">
        <v>10422</v>
      </c>
      <c r="B10111" s="550">
        <v>55502</v>
      </c>
    </row>
    <row r="10112" spans="1:2">
      <c r="A10112" s="538" t="s">
        <v>10423</v>
      </c>
      <c r="B10112" s="550">
        <v>55503</v>
      </c>
    </row>
    <row r="10113" spans="1:2">
      <c r="A10113" s="538" t="s">
        <v>10424</v>
      </c>
      <c r="B10113" s="550">
        <v>55504</v>
      </c>
    </row>
    <row r="10114" spans="1:2">
      <c r="A10114" s="538" t="s">
        <v>10425</v>
      </c>
      <c r="B10114" s="550">
        <v>55505</v>
      </c>
    </row>
    <row r="10115" spans="1:2">
      <c r="A10115" s="538" t="s">
        <v>10426</v>
      </c>
      <c r="B10115" s="550">
        <v>55506</v>
      </c>
    </row>
    <row r="10116" spans="1:2">
      <c r="A10116" s="538" t="s">
        <v>10427</v>
      </c>
      <c r="B10116" s="550">
        <v>55507</v>
      </c>
    </row>
    <row r="10117" spans="1:2">
      <c r="A10117" s="538" t="s">
        <v>10428</v>
      </c>
      <c r="B10117" s="550">
        <v>55508</v>
      </c>
    </row>
    <row r="10118" spans="1:2">
      <c r="A10118" s="538" t="s">
        <v>10429</v>
      </c>
      <c r="B10118" s="550">
        <v>55509</v>
      </c>
    </row>
    <row r="10119" spans="1:2">
      <c r="A10119" s="538" t="s">
        <v>10430</v>
      </c>
      <c r="B10119" s="550">
        <v>55510</v>
      </c>
    </row>
    <row r="10120" spans="1:2">
      <c r="A10120" s="538" t="s">
        <v>10431</v>
      </c>
      <c r="B10120" s="550">
        <v>55511</v>
      </c>
    </row>
    <row r="10121" spans="1:2">
      <c r="A10121" s="538" t="s">
        <v>10432</v>
      </c>
      <c r="B10121" s="550">
        <v>55512</v>
      </c>
    </row>
    <row r="10122" spans="1:2">
      <c r="A10122" s="538" t="s">
        <v>10433</v>
      </c>
      <c r="B10122" s="550">
        <v>55513</v>
      </c>
    </row>
    <row r="10123" spans="1:2">
      <c r="A10123" s="538" t="s">
        <v>10434</v>
      </c>
      <c r="B10123" s="550">
        <v>55514</v>
      </c>
    </row>
    <row r="10124" spans="1:2">
      <c r="A10124" s="538" t="s">
        <v>10435</v>
      </c>
      <c r="B10124" s="550">
        <v>55515</v>
      </c>
    </row>
    <row r="10125" spans="1:2">
      <c r="A10125" s="538" t="s">
        <v>10436</v>
      </c>
      <c r="B10125" s="550">
        <v>55516</v>
      </c>
    </row>
    <row r="10126" spans="1:2">
      <c r="A10126" s="538" t="s">
        <v>10437</v>
      </c>
      <c r="B10126" s="550">
        <v>55517</v>
      </c>
    </row>
    <row r="10127" spans="1:2">
      <c r="A10127" s="538" t="s">
        <v>10438</v>
      </c>
      <c r="B10127" s="550">
        <v>55518</v>
      </c>
    </row>
  </sheetData>
  <sheetProtection password="E0B5" sheet="1" objects="1" scenarios="1"/>
  <mergeCells count="3">
    <mergeCell ref="A1:B1"/>
    <mergeCell ref="V1:Y1"/>
    <mergeCell ref="T1:U1"/>
  </mergeCells>
  <conditionalFormatting sqref="A2:B10127">
    <cfRule type="duplicateValues" dxfId="2" priority="1"/>
  </conditionalFormatting>
  <pageMargins left="0.7" right="0.7" top="0.75" bottom="0.75" header="0.3" footer="0.3"/>
  <pageSetup orientation="portrait" horizontalDpi="203" verticalDpi="20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Y130"/>
  <sheetViews>
    <sheetView showGridLines="0" showRowColHeaders="0" zoomScale="130" zoomScaleNormal="130" workbookViewId="0">
      <selection activeCell="F4" sqref="F4"/>
    </sheetView>
  </sheetViews>
  <sheetFormatPr defaultColWidth="15.140625" defaultRowHeight="15.75" customHeight="1"/>
  <cols>
    <col min="1" max="1" width="5.42578125" style="563" customWidth="1"/>
    <col min="2" max="2" width="7" style="563" hidden="1" customWidth="1"/>
    <col min="3" max="3" width="12.7109375" style="563" customWidth="1"/>
    <col min="4" max="4" width="15.42578125" style="563" customWidth="1"/>
    <col min="5" max="5" width="15.7109375" style="563" customWidth="1"/>
    <col min="6" max="6" width="15.85546875" style="563" customWidth="1"/>
    <col min="7" max="7" width="16.5703125" style="563" customWidth="1"/>
    <col min="8" max="8" width="4.7109375" style="563" customWidth="1"/>
    <col min="9" max="9" width="13.42578125" style="563" customWidth="1"/>
    <col min="10" max="10" width="18.5703125" style="563" customWidth="1"/>
    <col min="11" max="12" width="15.140625" style="563"/>
    <col min="13" max="13" width="13.140625" style="563" customWidth="1"/>
    <col min="14" max="14" width="15.140625" style="563"/>
    <col min="15" max="15" width="15.140625" style="563" customWidth="1"/>
    <col min="16" max="16" width="15.140625" style="577"/>
    <col min="17" max="17" width="15.140625" style="563"/>
    <col min="18" max="18" width="2.140625" style="563" bestFit="1" customWidth="1"/>
    <col min="19" max="19" width="12.140625" style="563" customWidth="1"/>
    <col min="20" max="20" width="15.140625" style="563" customWidth="1"/>
    <col min="21" max="16384" width="15.140625" style="563"/>
  </cols>
  <sheetData>
    <row r="1" spans="2:25" ht="33.75" customHeight="1">
      <c r="C1" s="989" t="s">
        <v>10463</v>
      </c>
      <c r="D1" s="989"/>
      <c r="E1" s="989"/>
      <c r="F1" s="989"/>
      <c r="G1" s="989"/>
      <c r="H1" s="606"/>
      <c r="I1" s="606"/>
      <c r="J1" s="606"/>
      <c r="K1" s="603"/>
      <c r="L1" s="586" t="s">
        <v>10449</v>
      </c>
      <c r="M1" s="586">
        <v>1</v>
      </c>
      <c r="N1" s="990">
        <f>VLOOKUP(E6,L1:M2,2,FALSE)</f>
        <v>1</v>
      </c>
      <c r="O1" s="615">
        <f>IF(N1=1,E4,E4-1)</f>
        <v>48</v>
      </c>
      <c r="P1" s="615"/>
      <c r="Q1" s="586" t="s">
        <v>10458</v>
      </c>
      <c r="R1" s="586">
        <v>1</v>
      </c>
      <c r="S1" s="990">
        <f>IF(F6=Q1,1,2)</f>
        <v>2</v>
      </c>
      <c r="T1" s="586"/>
      <c r="U1" s="586"/>
      <c r="V1" s="586"/>
      <c r="W1" s="586"/>
      <c r="X1" s="586"/>
      <c r="Y1" s="586"/>
    </row>
    <row r="2" spans="2:25" ht="13.5" customHeight="1" thickBot="1">
      <c r="C2" s="564"/>
      <c r="D2" s="564"/>
      <c r="E2" s="564"/>
      <c r="F2" s="564"/>
      <c r="G2" s="564"/>
      <c r="H2" s="606"/>
      <c r="I2" s="606"/>
      <c r="J2" s="606"/>
      <c r="K2" s="603"/>
      <c r="L2" s="586" t="s">
        <v>10450</v>
      </c>
      <c r="M2" s="586">
        <v>2</v>
      </c>
      <c r="N2" s="990"/>
      <c r="O2" s="616">
        <f>IF(N1=2,ROUNDUP((ph_awal+((ph_awal*(rate_flat/12)*tenor_ori)))/tenor_ori,-2),0)</f>
        <v>0</v>
      </c>
      <c r="P2" s="587"/>
      <c r="Q2" s="586" t="s">
        <v>10459</v>
      </c>
      <c r="R2" s="586">
        <v>2</v>
      </c>
      <c r="S2" s="990"/>
      <c r="T2" s="586"/>
      <c r="U2" s="586"/>
      <c r="V2" s="586"/>
      <c r="W2" s="586"/>
      <c r="X2" s="586"/>
      <c r="Y2" s="586"/>
    </row>
    <row r="3" spans="2:25" ht="21.95" customHeight="1" thickTop="1">
      <c r="D3" s="597" t="s">
        <v>10466</v>
      </c>
      <c r="E3" s="984">
        <f>IF(N1=1,N34,R33)</f>
        <v>87000000</v>
      </c>
      <c r="F3" s="985"/>
      <c r="G3" s="565"/>
      <c r="H3" s="606"/>
      <c r="I3" s="606"/>
      <c r="J3" s="606"/>
      <c r="K3" s="603"/>
      <c r="L3" s="617" t="str">
        <f>PERHITUNGAN!C6</f>
        <v>ARREAR</v>
      </c>
      <c r="M3" s="586" t="str">
        <f>IF(L3="ARREAR","Arrears","Advance")</f>
        <v>Arrears</v>
      </c>
      <c r="N3" s="586"/>
      <c r="O3" s="616">
        <f>ph_awal-angsuran</f>
        <v>87000000</v>
      </c>
      <c r="P3" s="587"/>
      <c r="Q3" s="586"/>
      <c r="R3" s="586"/>
      <c r="S3" s="586"/>
      <c r="T3" s="586"/>
      <c r="U3" s="586"/>
      <c r="V3" s="586"/>
      <c r="W3" s="586"/>
      <c r="X3" s="586"/>
      <c r="Y3" s="586"/>
    </row>
    <row r="4" spans="2:25" ht="21.95" customHeight="1">
      <c r="D4" s="598" t="s">
        <v>10470</v>
      </c>
      <c r="E4" s="585">
        <v>48</v>
      </c>
      <c r="F4" s="581" t="s">
        <v>10464</v>
      </c>
      <c r="G4" s="579" t="str">
        <f>E4/12 &amp; " Tahun"</f>
        <v>4 Tahun</v>
      </c>
      <c r="H4" s="606"/>
      <c r="I4" s="606"/>
      <c r="J4" s="606"/>
      <c r="K4" s="603"/>
      <c r="L4" s="586"/>
      <c r="M4" s="586"/>
      <c r="N4" s="586"/>
      <c r="O4" s="618">
        <f ca="1">ROUNDUP((ph_awal+((ph_awal*(rate_flat/12)*tenor_ori)))/tenor_ori,-2)</f>
        <v>3303900</v>
      </c>
      <c r="P4" s="587"/>
      <c r="Q4" s="586"/>
      <c r="R4" s="586"/>
      <c r="S4" s="586"/>
      <c r="T4" s="586"/>
      <c r="U4" s="586"/>
      <c r="V4" s="586"/>
      <c r="W4" s="586"/>
      <c r="X4" s="586"/>
      <c r="Y4" s="586"/>
    </row>
    <row r="5" spans="2:25" ht="21.95" customHeight="1">
      <c r="C5" s="602"/>
      <c r="D5" s="598" t="s">
        <v>10451</v>
      </c>
      <c r="E5" s="578">
        <f ca="1">VLOOKUP(E6,$L$10:$M$11,2,FALSE)</f>
        <v>0.33342670874015667</v>
      </c>
      <c r="F5" s="582">
        <f ca="1">R16</f>
        <v>0.20569999999999999</v>
      </c>
      <c r="G5" s="580" t="s">
        <v>10452</v>
      </c>
      <c r="H5" s="606"/>
      <c r="I5" s="606"/>
      <c r="J5" s="606"/>
      <c r="K5" s="603"/>
      <c r="L5" s="586"/>
      <c r="M5" s="586"/>
      <c r="N5" s="586"/>
      <c r="O5" s="586"/>
      <c r="P5" s="587"/>
      <c r="Q5" s="586"/>
      <c r="R5" s="586"/>
      <c r="S5" s="586"/>
      <c r="T5" s="586"/>
      <c r="U5" s="586"/>
      <c r="V5" s="586"/>
      <c r="W5" s="586"/>
      <c r="X5" s="586"/>
      <c r="Y5" s="586"/>
    </row>
    <row r="6" spans="2:25" ht="21.95" customHeight="1" thickBot="1">
      <c r="C6" s="601"/>
      <c r="D6" s="599" t="s">
        <v>10471</v>
      </c>
      <c r="E6" s="583" t="str">
        <f>M3</f>
        <v>Arrears</v>
      </c>
      <c r="F6" s="584" t="s">
        <v>10459</v>
      </c>
      <c r="G6" s="566"/>
      <c r="H6" s="606"/>
      <c r="I6" s="606"/>
      <c r="J6" s="606"/>
      <c r="K6" s="603"/>
      <c r="L6" s="586"/>
      <c r="M6" s="586"/>
      <c r="N6" s="586"/>
      <c r="O6" s="586"/>
      <c r="P6" s="587"/>
      <c r="Q6" s="586"/>
      <c r="R6" s="586"/>
      <c r="S6" s="586"/>
      <c r="T6" s="586"/>
      <c r="U6" s="586"/>
      <c r="V6" s="586"/>
      <c r="W6" s="586"/>
      <c r="X6" s="586"/>
      <c r="Y6" s="586"/>
    </row>
    <row r="7" spans="2:25" ht="15" customHeight="1" thickTop="1">
      <c r="C7" s="567"/>
      <c r="D7" s="567"/>
      <c r="E7" s="567"/>
      <c r="F7" s="565"/>
      <c r="G7" s="565"/>
      <c r="H7" s="606"/>
      <c r="I7" s="606"/>
      <c r="J7" s="606"/>
      <c r="K7" s="603"/>
      <c r="L7" s="586"/>
      <c r="M7" s="586"/>
      <c r="N7" s="586"/>
      <c r="O7" s="586"/>
      <c r="P7" s="587"/>
      <c r="Q7" s="586"/>
      <c r="R7" s="586"/>
      <c r="S7" s="586"/>
      <c r="T7" s="586"/>
      <c r="U7" s="586"/>
      <c r="V7" s="586"/>
      <c r="W7" s="586"/>
      <c r="X7" s="586"/>
      <c r="Y7" s="586"/>
    </row>
    <row r="8" spans="2:25" ht="27" customHeight="1">
      <c r="C8" s="568" t="s">
        <v>298</v>
      </c>
      <c r="D8" s="991" t="s">
        <v>298</v>
      </c>
      <c r="E8" s="991"/>
      <c r="F8" s="568" t="s">
        <v>10453</v>
      </c>
      <c r="G8" s="568" t="s">
        <v>10454</v>
      </c>
      <c r="H8" s="606"/>
      <c r="I8" s="606"/>
      <c r="J8" s="606"/>
      <c r="K8" s="604"/>
      <c r="L8" s="983" t="s">
        <v>10465</v>
      </c>
      <c r="M8" s="983"/>
      <c r="N8" s="618"/>
      <c r="O8" s="619"/>
      <c r="P8" s="983" t="s">
        <v>10461</v>
      </c>
      <c r="Q8" s="983"/>
      <c r="R8" s="618"/>
      <c r="S8" s="586"/>
      <c r="T8" s="586"/>
      <c r="U8" s="586"/>
      <c r="V8" s="586"/>
      <c r="W8" s="586"/>
      <c r="X8" s="586"/>
      <c r="Y8" s="586"/>
    </row>
    <row r="9" spans="2:25" ht="19.5" customHeight="1">
      <c r="C9" s="569" t="s">
        <v>10455</v>
      </c>
      <c r="D9" s="570" t="s">
        <v>10456</v>
      </c>
      <c r="E9" s="570" t="s">
        <v>10457</v>
      </c>
      <c r="F9" s="571" t="s">
        <v>298</v>
      </c>
      <c r="G9" s="571" t="s">
        <v>10466</v>
      </c>
      <c r="H9" s="606"/>
      <c r="I9" s="606"/>
      <c r="J9" s="606"/>
      <c r="K9" s="604"/>
      <c r="L9" s="987"/>
      <c r="M9" s="987"/>
      <c r="N9" s="618"/>
      <c r="O9" s="586"/>
      <c r="P9" s="987" t="s">
        <v>10460</v>
      </c>
      <c r="Q9" s="987"/>
      <c r="R9" s="618"/>
      <c r="S9" s="586"/>
      <c r="T9" s="586"/>
      <c r="U9" s="586"/>
      <c r="V9" s="586"/>
      <c r="W9" s="586"/>
      <c r="X9" s="586"/>
      <c r="Y9" s="586"/>
    </row>
    <row r="10" spans="2:25" ht="15.75" customHeight="1">
      <c r="B10" s="563">
        <v>0</v>
      </c>
      <c r="C10" s="572" t="str">
        <f>IF(N1=1,"0",ROW(C1))</f>
        <v>0</v>
      </c>
      <c r="D10" s="573">
        <f>angsuran</f>
        <v>0</v>
      </c>
      <c r="E10" s="574">
        <v>0</v>
      </c>
      <c r="F10" s="574">
        <f>IF(N1=1,0,IF(ph_awal="melebihi tenor","melebihi tenor",ROUNDUP((ph_awal+((ph_awal*(rate_flat/12)*tenor_ori)))/tenor_ori,-2)))</f>
        <v>0</v>
      </c>
      <c r="G10" s="575">
        <f>ph</f>
        <v>87000000</v>
      </c>
      <c r="H10" s="606"/>
      <c r="I10" s="614" t="s">
        <v>10468</v>
      </c>
      <c r="J10" s="613">
        <f ca="1">SUM(E10:E70)</f>
        <v>71587200.000000164</v>
      </c>
      <c r="K10" s="605"/>
      <c r="L10" s="586" t="s">
        <v>10449</v>
      </c>
      <c r="M10" s="620">
        <f ca="1">(RATE(E4,O4,-ph_awal))*12</f>
        <v>0.33342670874015667</v>
      </c>
      <c r="N10" s="618"/>
      <c r="O10" s="586"/>
      <c r="P10" s="590">
        <v>12</v>
      </c>
      <c r="Q10" s="591">
        <f ca="1">RATE1</f>
        <v>18.700000000000003</v>
      </c>
      <c r="R10" s="618"/>
      <c r="S10" s="586"/>
      <c r="T10" s="586"/>
      <c r="U10" s="586"/>
      <c r="V10" s="586"/>
      <c r="W10" s="586"/>
      <c r="X10" s="586"/>
      <c r="Y10" s="586"/>
    </row>
    <row r="11" spans="2:25" ht="15" customHeight="1">
      <c r="B11" s="563">
        <v>1</v>
      </c>
      <c r="C11" s="572">
        <f t="shared" ref="C11:C16" ca="1" si="0">IF(D11="melebihi tenor","melebihi tenor",IF($N$1=1,ROW(C1),ROW(C2)))</f>
        <v>1</v>
      </c>
      <c r="D11" s="574">
        <f t="shared" ref="D11:D42" ca="1" si="1">IFERROR(-PPMT(rate/12,B11,tenor,ph),"melebihi tenor")</f>
        <v>886556.36163386784</v>
      </c>
      <c r="E11" s="574">
        <f t="shared" ref="E11:E42" ca="1" si="2">IFERROR(-IPMT(rate/12,B11,tenor,ph),"melebihi tenor")</f>
        <v>2417343.6383661358</v>
      </c>
      <c r="F11" s="574">
        <f ca="1">IF(G11="melebihi tenor","melebihi tenor",ROUNDUP(D11+E11,-2))</f>
        <v>3303900</v>
      </c>
      <c r="G11" s="574">
        <f ca="1">IFERROR((G10-D11),"melebihi tenor")</f>
        <v>86113443.638366133</v>
      </c>
      <c r="H11" s="611"/>
      <c r="I11" s="614" t="s">
        <v>10469</v>
      </c>
      <c r="J11" s="613">
        <f ca="1">SUM(F10:F70)</f>
        <v>158587200</v>
      </c>
      <c r="K11" s="604"/>
      <c r="L11" s="586" t="s">
        <v>10450</v>
      </c>
      <c r="M11" s="620">
        <f ca="1">(RATE(tenor,O4,-(ph_awal-O4))*12)</f>
        <v>0.35830981246935939</v>
      </c>
      <c r="N11" s="618"/>
      <c r="O11" s="586"/>
      <c r="P11" s="590">
        <v>24</v>
      </c>
      <c r="Q11" s="591">
        <f ca="1">RATE2</f>
        <v>18.8</v>
      </c>
      <c r="R11" s="618"/>
      <c r="S11" s="586"/>
      <c r="T11" s="586"/>
      <c r="U11" s="586"/>
      <c r="V11" s="586"/>
      <c r="W11" s="586"/>
      <c r="X11" s="586"/>
      <c r="Y11" s="586"/>
    </row>
    <row r="12" spans="2:25" ht="15" customHeight="1">
      <c r="B12" s="563">
        <v>2</v>
      </c>
      <c r="C12" s="572">
        <f t="shared" ca="1" si="0"/>
        <v>2</v>
      </c>
      <c r="D12" s="574">
        <f t="shared" ca="1" si="1"/>
        <v>911189.8257815534</v>
      </c>
      <c r="E12" s="574">
        <f t="shared" ca="1" si="2"/>
        <v>2392710.1742184502</v>
      </c>
      <c r="F12" s="574">
        <f t="shared" ref="F12:F75" ca="1" si="3">IF(G12="melebihi tenor","melebihi tenor",ROUNDUP(D12+E12,-2))</f>
        <v>3303900</v>
      </c>
      <c r="G12" s="574">
        <f t="shared" ref="G12:G75" ca="1" si="4">IFERROR((G11-D12),"melebihi tenor")</f>
        <v>85202253.812584579</v>
      </c>
      <c r="H12" s="612"/>
      <c r="I12" s="606"/>
      <c r="J12" s="612"/>
      <c r="K12" s="604"/>
      <c r="L12" s="590"/>
      <c r="M12" s="591"/>
      <c r="N12" s="618"/>
      <c r="O12" s="586"/>
      <c r="P12" s="590">
        <v>36</v>
      </c>
      <c r="Q12" s="591">
        <f ca="1">RATE3</f>
        <v>19.290000000000003</v>
      </c>
      <c r="R12" s="618"/>
      <c r="S12" s="586"/>
      <c r="T12" s="586"/>
      <c r="U12" s="586"/>
      <c r="V12" s="586"/>
      <c r="W12" s="586"/>
      <c r="X12" s="586"/>
      <c r="Y12" s="586"/>
    </row>
    <row r="13" spans="2:25" ht="15" customHeight="1">
      <c r="B13" s="563">
        <v>3</v>
      </c>
      <c r="C13" s="572">
        <f t="shared" ca="1" si="0"/>
        <v>3</v>
      </c>
      <c r="D13" s="574">
        <f t="shared" ca="1" si="1"/>
        <v>936507.74450220843</v>
      </c>
      <c r="E13" s="574">
        <f t="shared" ca="1" si="2"/>
        <v>2367392.2554977955</v>
      </c>
      <c r="F13" s="574">
        <f t="shared" ca="1" si="3"/>
        <v>3303900</v>
      </c>
      <c r="G13" s="574">
        <f t="shared" ca="1" si="4"/>
        <v>84265746.068082377</v>
      </c>
      <c r="H13" s="606"/>
      <c r="I13" s="606"/>
      <c r="J13" s="606"/>
      <c r="K13" s="603"/>
      <c r="L13" s="590"/>
      <c r="M13" s="591"/>
      <c r="N13" s="586"/>
      <c r="O13" s="586"/>
      <c r="P13" s="590">
        <v>48</v>
      </c>
      <c r="Q13" s="591">
        <f ca="1">RATE4</f>
        <v>20.57</v>
      </c>
      <c r="R13" s="586"/>
      <c r="S13" s="586"/>
      <c r="T13" s="586"/>
      <c r="U13" s="586"/>
      <c r="V13" s="586"/>
      <c r="W13" s="586"/>
      <c r="X13" s="586"/>
      <c r="Y13" s="586"/>
    </row>
    <row r="14" spans="2:25" ht="15" customHeight="1">
      <c r="B14" s="563">
        <v>4</v>
      </c>
      <c r="C14" s="572">
        <f ca="1">IF(D14="melebihi tenor","melebihi tenor",IF($N$1=1,ROW(C4),ROW(C5)))</f>
        <v>4</v>
      </c>
      <c r="D14" s="574">
        <f t="shared" ca="1" si="1"/>
        <v>962529.13574879512</v>
      </c>
      <c r="E14" s="574">
        <f t="shared" ca="1" si="2"/>
        <v>2341370.864251209</v>
      </c>
      <c r="F14" s="574">
        <f t="shared" ca="1" si="3"/>
        <v>3303900</v>
      </c>
      <c r="G14" s="574">
        <f t="shared" ca="1" si="4"/>
        <v>83303216.932333589</v>
      </c>
      <c r="H14" s="606"/>
      <c r="I14" s="606"/>
      <c r="J14" s="606"/>
      <c r="K14" s="603"/>
      <c r="L14" s="592"/>
      <c r="M14" s="591"/>
      <c r="N14" s="586"/>
      <c r="O14" s="586"/>
      <c r="P14" s="592">
        <v>60</v>
      </c>
      <c r="Q14" s="591">
        <f ca="1">RATE5</f>
        <v>21.57</v>
      </c>
      <c r="R14" s="586"/>
      <c r="S14" s="586"/>
      <c r="T14" s="586"/>
      <c r="U14" s="586"/>
      <c r="V14" s="586"/>
      <c r="W14" s="586"/>
      <c r="X14" s="586"/>
      <c r="Y14" s="586"/>
    </row>
    <row r="15" spans="2:25" ht="15" customHeight="1">
      <c r="B15" s="563">
        <v>5</v>
      </c>
      <c r="C15" s="572">
        <f ca="1">IF(D15="melebihi tenor","melebihi tenor",IF($N$1=1,ROW(C5),ROW(C6)))</f>
        <v>5</v>
      </c>
      <c r="D15" s="574">
        <f t="shared" ca="1" si="1"/>
        <v>989273.54589873075</v>
      </c>
      <c r="E15" s="574">
        <f t="shared" ca="1" si="2"/>
        <v>2314626.4541012733</v>
      </c>
      <c r="F15" s="574">
        <f t="shared" ca="1" si="3"/>
        <v>3303900</v>
      </c>
      <c r="G15" s="574">
        <f t="shared" ca="1" si="4"/>
        <v>82313943.386434853</v>
      </c>
      <c r="H15" s="606"/>
      <c r="I15" s="606"/>
      <c r="J15" s="606"/>
      <c r="K15" s="603"/>
      <c r="L15" s="586"/>
      <c r="M15" s="586"/>
      <c r="N15" s="586"/>
      <c r="O15" s="586"/>
      <c r="P15" s="586"/>
      <c r="Q15" s="586"/>
      <c r="R15" s="586"/>
      <c r="S15" s="586"/>
      <c r="T15" s="586"/>
      <c r="U15" s="586"/>
      <c r="V15" s="586"/>
      <c r="W15" s="586"/>
      <c r="X15" s="586"/>
      <c r="Y15" s="586"/>
    </row>
    <row r="16" spans="2:25" ht="15" customHeight="1">
      <c r="B16" s="563">
        <v>6</v>
      </c>
      <c r="C16" s="572">
        <f t="shared" ca="1" si="0"/>
        <v>6</v>
      </c>
      <c r="D16" s="574">
        <f t="shared" ca="1" si="1"/>
        <v>1016761.0644364572</v>
      </c>
      <c r="E16" s="574">
        <f t="shared" ca="1" si="2"/>
        <v>2287138.9355635466</v>
      </c>
      <c r="F16" s="574">
        <f t="shared" ca="1" si="3"/>
        <v>3303900</v>
      </c>
      <c r="G16" s="574">
        <f t="shared" ca="1" si="4"/>
        <v>81297182.321998402</v>
      </c>
      <c r="H16" s="606"/>
      <c r="I16" s="606"/>
      <c r="J16" s="606"/>
      <c r="K16" s="604"/>
      <c r="L16" s="983"/>
      <c r="M16" s="983"/>
      <c r="N16" s="621"/>
      <c r="O16" s="586"/>
      <c r="P16" s="983" t="str">
        <f>P8</f>
        <v>RATE FLAT</v>
      </c>
      <c r="Q16" s="983"/>
      <c r="R16" s="986">
        <f ca="1">(IF($S$1=2,VLOOKUP($E$4,$P$10:$Q$14,2,FALSE),VLOOKUP($E$4,$P$18:$Q$22,2,FALSE)))/100</f>
        <v>0.20569999999999999</v>
      </c>
      <c r="S16" s="986"/>
      <c r="T16" s="586"/>
      <c r="U16" s="586"/>
      <c r="V16" s="586"/>
      <c r="W16" s="586"/>
      <c r="X16" s="586"/>
      <c r="Y16" s="586"/>
    </row>
    <row r="17" spans="2:25" ht="15" customHeight="1">
      <c r="B17" s="563">
        <v>7</v>
      </c>
      <c r="C17" s="572">
        <f t="shared" ref="C17:C75" ca="1" si="5">IF(D17="melebihi tenor","melebihi tenor",IF($N$1=1,ROW(C7),ROW(C8)))</f>
        <v>7</v>
      </c>
      <c r="D17" s="574">
        <f t="shared" ca="1" si="1"/>
        <v>1045012.3390439728</v>
      </c>
      <c r="E17" s="574">
        <f t="shared" ca="1" si="2"/>
        <v>2258887.6609560312</v>
      </c>
      <c r="F17" s="574">
        <f t="shared" ca="1" si="3"/>
        <v>3303900</v>
      </c>
      <c r="G17" s="574">
        <f t="shared" ca="1" si="4"/>
        <v>80252169.982954428</v>
      </c>
      <c r="H17" s="606"/>
      <c r="I17" s="606"/>
      <c r="J17" s="606"/>
      <c r="K17" s="604"/>
      <c r="L17" s="987"/>
      <c r="M17" s="987"/>
      <c r="N17" s="588"/>
      <c r="O17" s="586"/>
      <c r="P17" s="987" t="s">
        <v>135</v>
      </c>
      <c r="Q17" s="987"/>
      <c r="R17" s="588"/>
      <c r="S17" s="586"/>
      <c r="T17" s="586"/>
      <c r="U17" s="586"/>
      <c r="V17" s="586"/>
      <c r="W17" s="586"/>
      <c r="X17" s="586"/>
      <c r="Y17" s="586"/>
    </row>
    <row r="18" spans="2:25" ht="15" customHeight="1">
      <c r="B18" s="563">
        <v>8</v>
      </c>
      <c r="C18" s="572">
        <f t="shared" ca="1" si="5"/>
        <v>8</v>
      </c>
      <c r="D18" s="574">
        <f t="shared" ca="1" si="1"/>
        <v>1074048.5911106633</v>
      </c>
      <c r="E18" s="574">
        <f t="shared" ca="1" si="2"/>
        <v>2229851.4088893407</v>
      </c>
      <c r="F18" s="574">
        <f t="shared" ca="1" si="3"/>
        <v>3303900</v>
      </c>
      <c r="G18" s="574">
        <f t="shared" ca="1" si="4"/>
        <v>79178121.391843766</v>
      </c>
      <c r="H18" s="606"/>
      <c r="I18" s="606"/>
      <c r="J18" s="606"/>
      <c r="K18" s="609"/>
      <c r="L18" s="590"/>
      <c r="M18" s="591"/>
      <c r="N18" s="589"/>
      <c r="O18" s="586"/>
      <c r="P18" s="590">
        <v>12</v>
      </c>
      <c r="Q18" s="591">
        <f ca="1">rateass1</f>
        <v>17.820000000000004</v>
      </c>
      <c r="R18" s="589"/>
      <c r="S18" s="586"/>
      <c r="T18" s="586"/>
      <c r="U18" s="586"/>
      <c r="V18" s="586"/>
      <c r="W18" s="586"/>
      <c r="X18" s="586"/>
      <c r="Y18" s="586"/>
    </row>
    <row r="19" spans="2:25" ht="15" customHeight="1">
      <c r="B19" s="563">
        <v>9</v>
      </c>
      <c r="C19" s="572">
        <f t="shared" ca="1" si="5"/>
        <v>9</v>
      </c>
      <c r="D19" s="574">
        <f t="shared" ca="1" si="1"/>
        <v>1103891.6316740825</v>
      </c>
      <c r="E19" s="574">
        <f t="shared" ca="1" si="2"/>
        <v>2200008.3683259217</v>
      </c>
      <c r="F19" s="574">
        <f t="shared" ca="1" si="3"/>
        <v>3303900</v>
      </c>
      <c r="G19" s="574">
        <f t="shared" ca="1" si="4"/>
        <v>78074229.760169685</v>
      </c>
      <c r="H19" s="606"/>
      <c r="I19" s="606"/>
      <c r="J19" s="606"/>
      <c r="K19" s="608"/>
      <c r="L19" s="590"/>
      <c r="M19" s="591"/>
      <c r="N19" s="588"/>
      <c r="O19" s="586"/>
      <c r="P19" s="590">
        <v>24</v>
      </c>
      <c r="Q19" s="591">
        <f ca="1">rateass2</f>
        <v>17.88</v>
      </c>
      <c r="R19" s="588"/>
      <c r="S19" s="586"/>
      <c r="T19" s="586"/>
      <c r="U19" s="586"/>
      <c r="V19" s="586"/>
      <c r="W19" s="586"/>
      <c r="X19" s="586"/>
      <c r="Y19" s="586"/>
    </row>
    <row r="20" spans="2:25" ht="15" customHeight="1">
      <c r="B20" s="563">
        <v>10</v>
      </c>
      <c r="C20" s="572">
        <f t="shared" ca="1" si="5"/>
        <v>10</v>
      </c>
      <c r="D20" s="574">
        <f t="shared" ca="1" si="1"/>
        <v>1134563.8778036567</v>
      </c>
      <c r="E20" s="574">
        <f t="shared" ca="1" si="2"/>
        <v>2169336.1221963475</v>
      </c>
      <c r="F20" s="574">
        <f t="shared" ca="1" si="3"/>
        <v>3303900</v>
      </c>
      <c r="G20" s="574">
        <f t="shared" ca="1" si="4"/>
        <v>76939665.882366031</v>
      </c>
      <c r="H20" s="606"/>
      <c r="I20" s="606"/>
      <c r="J20" s="606"/>
      <c r="K20" s="608"/>
      <c r="L20" s="590"/>
      <c r="M20" s="591"/>
      <c r="N20" s="588"/>
      <c r="O20" s="586"/>
      <c r="P20" s="590">
        <v>36</v>
      </c>
      <c r="Q20" s="591">
        <f ca="1">rateass3</f>
        <v>18.310000000000002</v>
      </c>
      <c r="R20" s="588"/>
      <c r="S20" s="586"/>
      <c r="T20" s="586"/>
      <c r="U20" s="586"/>
      <c r="V20" s="586"/>
      <c r="W20" s="586"/>
      <c r="X20" s="586"/>
      <c r="Y20" s="586"/>
    </row>
    <row r="21" spans="2:25" ht="15" customHeight="1">
      <c r="B21" s="563">
        <v>11</v>
      </c>
      <c r="C21" s="572">
        <f t="shared" ca="1" si="5"/>
        <v>11</v>
      </c>
      <c r="D21" s="574">
        <f t="shared" ca="1" si="1"/>
        <v>1166088.3694396187</v>
      </c>
      <c r="E21" s="574">
        <f t="shared" ca="1" si="2"/>
        <v>2137811.6305603855</v>
      </c>
      <c r="F21" s="574">
        <f t="shared" ca="1" si="3"/>
        <v>3303900</v>
      </c>
      <c r="G21" s="574">
        <f t="shared" ca="1" si="4"/>
        <v>75773577.512926415</v>
      </c>
      <c r="H21" s="606"/>
      <c r="I21" s="606"/>
      <c r="J21" s="606"/>
      <c r="K21" s="606"/>
      <c r="L21" s="590"/>
      <c r="M21" s="591"/>
      <c r="N21" s="586"/>
      <c r="O21" s="586"/>
      <c r="P21" s="590">
        <v>48</v>
      </c>
      <c r="Q21" s="591">
        <f ca="1">rateass4</f>
        <v>19.520000000000003</v>
      </c>
      <c r="R21" s="586"/>
      <c r="S21" s="586"/>
      <c r="T21" s="586"/>
      <c r="U21" s="586"/>
      <c r="V21" s="586"/>
      <c r="W21" s="586"/>
      <c r="X21" s="586"/>
      <c r="Y21" s="586"/>
    </row>
    <row r="22" spans="2:25" ht="15" customHeight="1">
      <c r="B22" s="563">
        <v>12</v>
      </c>
      <c r="C22" s="572">
        <f t="shared" ca="1" si="5"/>
        <v>12</v>
      </c>
      <c r="D22" s="574">
        <f t="shared" ca="1" si="1"/>
        <v>1198488.7866998205</v>
      </c>
      <c r="E22" s="574">
        <f t="shared" ca="1" si="2"/>
        <v>2105411.2133001834</v>
      </c>
      <c r="F22" s="574">
        <f t="shared" ca="1" si="3"/>
        <v>3303900</v>
      </c>
      <c r="G22" s="574">
        <f t="shared" ca="1" si="4"/>
        <v>74575088.726226598</v>
      </c>
      <c r="H22" s="612"/>
      <c r="I22" s="612"/>
      <c r="J22" s="612"/>
      <c r="K22" s="608"/>
      <c r="L22" s="592"/>
      <c r="M22" s="591"/>
      <c r="N22" s="588"/>
      <c r="O22" s="586"/>
      <c r="P22" s="592">
        <v>60</v>
      </c>
      <c r="Q22" s="591">
        <f ca="1">rateass5</f>
        <v>20.100000000000001</v>
      </c>
      <c r="R22" s="588"/>
      <c r="S22" s="586"/>
      <c r="T22" s="586"/>
      <c r="U22" s="586"/>
      <c r="V22" s="586"/>
      <c r="W22" s="586"/>
      <c r="X22" s="586"/>
      <c r="Y22" s="586"/>
    </row>
    <row r="23" spans="2:25" ht="15" customHeight="1">
      <c r="B23" s="563">
        <v>13</v>
      </c>
      <c r="C23" s="572">
        <f t="shared" ca="1" si="5"/>
        <v>13</v>
      </c>
      <c r="D23" s="574">
        <f t="shared" ca="1" si="1"/>
        <v>1231789.4676674297</v>
      </c>
      <c r="E23" s="574">
        <f t="shared" ca="1" si="2"/>
        <v>2072110.5323325743</v>
      </c>
      <c r="F23" s="574">
        <f t="shared" ca="1" si="3"/>
        <v>3303900</v>
      </c>
      <c r="G23" s="574">
        <f t="shared" ca="1" si="4"/>
        <v>73343299.258559167</v>
      </c>
      <c r="H23" s="612"/>
      <c r="I23" s="612"/>
      <c r="J23" s="612"/>
      <c r="K23" s="608"/>
      <c r="L23" s="586"/>
      <c r="M23" s="586"/>
      <c r="N23" s="588"/>
      <c r="O23" s="586"/>
      <c r="P23" s="587"/>
      <c r="Q23" s="586"/>
      <c r="R23" s="586"/>
      <c r="S23" s="586"/>
      <c r="T23" s="586"/>
      <c r="U23" s="586"/>
      <c r="V23" s="586"/>
      <c r="W23" s="586"/>
      <c r="X23" s="586"/>
      <c r="Y23" s="586"/>
    </row>
    <row r="24" spans="2:25" ht="15" customHeight="1">
      <c r="B24" s="563">
        <v>14</v>
      </c>
      <c r="C24" s="572">
        <f t="shared" ca="1" si="5"/>
        <v>14</v>
      </c>
      <c r="D24" s="574">
        <f t="shared" ca="1" si="1"/>
        <v>1266015.426672858</v>
      </c>
      <c r="E24" s="574">
        <f t="shared" ca="1" si="2"/>
        <v>2037884.5733271458</v>
      </c>
      <c r="F24" s="574">
        <f t="shared" ca="1" si="3"/>
        <v>3303900</v>
      </c>
      <c r="G24" s="574">
        <f t="shared" ca="1" si="4"/>
        <v>72077283.831886306</v>
      </c>
      <c r="H24" s="606"/>
      <c r="I24" s="606"/>
      <c r="J24" s="606"/>
      <c r="K24" s="609"/>
      <c r="L24" s="586"/>
      <c r="M24" s="586"/>
      <c r="N24" s="589"/>
      <c r="O24" s="586"/>
      <c r="P24" s="988" t="str">
        <f>L2</f>
        <v>Advance</v>
      </c>
      <c r="Q24" s="988"/>
      <c r="R24" s="586"/>
      <c r="S24" s="586"/>
      <c r="T24" s="586"/>
      <c r="U24" s="586"/>
      <c r="V24" s="586"/>
      <c r="W24" s="586"/>
      <c r="X24" s="586"/>
      <c r="Y24" s="586"/>
    </row>
    <row r="25" spans="2:25" ht="15" customHeight="1">
      <c r="B25" s="563">
        <v>15</v>
      </c>
      <c r="C25" s="572">
        <f t="shared" ca="1" si="5"/>
        <v>15</v>
      </c>
      <c r="D25" s="574">
        <f t="shared" ca="1" si="1"/>
        <v>1301192.3730836741</v>
      </c>
      <c r="E25" s="574">
        <f t="shared" ca="1" si="2"/>
        <v>2002707.6269163298</v>
      </c>
      <c r="F25" s="574">
        <f t="shared" ca="1" si="3"/>
        <v>3303900</v>
      </c>
      <c r="G25" s="574">
        <f t="shared" ca="1" si="4"/>
        <v>70776091.458802626</v>
      </c>
      <c r="H25" s="606"/>
      <c r="I25" s="606"/>
      <c r="J25" s="606"/>
      <c r="K25" s="608"/>
      <c r="L25" s="988" t="str">
        <f>L1</f>
        <v>Arrears</v>
      </c>
      <c r="M25" s="988"/>
      <c r="N25" s="586"/>
      <c r="O25" s="586"/>
      <c r="P25" s="983" t="s">
        <v>10462</v>
      </c>
      <c r="Q25" s="983"/>
      <c r="R25" s="586"/>
      <c r="S25" s="586"/>
      <c r="T25" s="586"/>
      <c r="U25" s="586"/>
      <c r="V25" s="586"/>
      <c r="W25" s="586"/>
      <c r="X25" s="586"/>
      <c r="Y25" s="586"/>
    </row>
    <row r="26" spans="2:25" ht="15" customHeight="1">
      <c r="B26" s="563">
        <v>16</v>
      </c>
      <c r="C26" s="572">
        <f t="shared" ca="1" si="5"/>
        <v>16</v>
      </c>
      <c r="D26" s="574">
        <f t="shared" ca="1" si="1"/>
        <v>1337346.7306165979</v>
      </c>
      <c r="E26" s="574">
        <f t="shared" ca="1" si="2"/>
        <v>1966553.269383406</v>
      </c>
      <c r="F26" s="574">
        <f t="shared" ca="1" si="3"/>
        <v>3303900</v>
      </c>
      <c r="G26" s="574">
        <f t="shared" ca="1" si="4"/>
        <v>69438744.728186026</v>
      </c>
      <c r="H26" s="606"/>
      <c r="I26" s="606"/>
      <c r="J26" s="606"/>
      <c r="K26" s="608"/>
      <c r="L26" s="983" t="s">
        <v>10462</v>
      </c>
      <c r="M26" s="983"/>
      <c r="N26" s="586"/>
      <c r="O26" s="586"/>
      <c r="P26" s="987" t="s">
        <v>10460</v>
      </c>
      <c r="Q26" s="987"/>
      <c r="R26" s="586"/>
      <c r="S26" s="586"/>
      <c r="T26" s="586"/>
      <c r="U26" s="586"/>
      <c r="V26" s="586"/>
      <c r="W26" s="586"/>
      <c r="X26" s="586"/>
      <c r="Y26" s="586"/>
    </row>
    <row r="27" spans="2:25" ht="15" customHeight="1">
      <c r="B27" s="563">
        <v>17</v>
      </c>
      <c r="C27" s="572">
        <f t="shared" ca="1" si="5"/>
        <v>17</v>
      </c>
      <c r="D27" s="574">
        <f t="shared" ca="1" si="1"/>
        <v>1374505.6571860898</v>
      </c>
      <c r="E27" s="574">
        <f t="shared" ca="1" si="2"/>
        <v>1929394.3428139142</v>
      </c>
      <c r="F27" s="574">
        <f t="shared" ca="1" si="3"/>
        <v>3303900</v>
      </c>
      <c r="G27" s="574">
        <f t="shared" ca="1" si="4"/>
        <v>68064239.070999935</v>
      </c>
      <c r="H27" s="606"/>
      <c r="I27" s="606"/>
      <c r="J27" s="606"/>
      <c r="K27" s="606"/>
      <c r="L27" s="987" t="s">
        <v>10460</v>
      </c>
      <c r="M27" s="987"/>
      <c r="N27" s="586"/>
      <c r="O27" s="586"/>
      <c r="P27" s="590">
        <v>12</v>
      </c>
      <c r="Q27" s="593">
        <f>'ADV NON ASS'!F14</f>
        <v>87000000</v>
      </c>
      <c r="R27" s="586"/>
      <c r="S27" s="586"/>
      <c r="T27" s="586"/>
      <c r="U27" s="586"/>
      <c r="V27" s="586"/>
      <c r="W27" s="586"/>
      <c r="X27" s="586"/>
      <c r="Y27" s="586"/>
    </row>
    <row r="28" spans="2:25" ht="15" customHeight="1">
      <c r="B28" s="563">
        <v>18</v>
      </c>
      <c r="C28" s="572">
        <f t="shared" ca="1" si="5"/>
        <v>18</v>
      </c>
      <c r="D28" s="574">
        <f t="shared" ca="1" si="1"/>
        <v>1412697.0653044467</v>
      </c>
      <c r="E28" s="574">
        <f t="shared" ca="1" si="2"/>
        <v>1891202.9346955572</v>
      </c>
      <c r="F28" s="574">
        <f t="shared" ca="1" si="3"/>
        <v>3303900</v>
      </c>
      <c r="G28" s="574">
        <f t="shared" ca="1" si="4"/>
        <v>66651542.005695492</v>
      </c>
      <c r="H28" s="606"/>
      <c r="I28" s="606"/>
      <c r="J28" s="606"/>
      <c r="K28" s="608"/>
      <c r="L28" s="590">
        <v>12</v>
      </c>
      <c r="M28" s="593">
        <f>'ARR NON ASS'!E13</f>
        <v>87000000</v>
      </c>
      <c r="N28" s="586"/>
      <c r="O28" s="586"/>
      <c r="P28" s="590">
        <v>24</v>
      </c>
      <c r="Q28" s="594">
        <f>'ADV NON ASS'!J14</f>
        <v>87000000</v>
      </c>
      <c r="R28" s="586"/>
      <c r="S28" s="586"/>
      <c r="T28" s="586"/>
      <c r="U28" s="586"/>
      <c r="V28" s="586"/>
      <c r="W28" s="586"/>
      <c r="X28" s="586"/>
      <c r="Y28" s="586"/>
    </row>
    <row r="29" spans="2:25" ht="15" customHeight="1">
      <c r="B29" s="563">
        <v>19</v>
      </c>
      <c r="C29" s="572">
        <f t="shared" ca="1" si="5"/>
        <v>19</v>
      </c>
      <c r="D29" s="574">
        <f t="shared" ca="1" si="1"/>
        <v>1451949.6430487249</v>
      </c>
      <c r="E29" s="574">
        <f t="shared" ca="1" si="2"/>
        <v>1851950.3569512789</v>
      </c>
      <c r="F29" s="574">
        <f t="shared" ca="1" si="3"/>
        <v>3303900</v>
      </c>
      <c r="G29" s="574">
        <f t="shared" ca="1" si="4"/>
        <v>65199592.362646766</v>
      </c>
      <c r="H29" s="606"/>
      <c r="I29" s="606"/>
      <c r="J29" s="606"/>
      <c r="K29" s="608"/>
      <c r="L29" s="590">
        <v>24</v>
      </c>
      <c r="M29" s="594">
        <f>'ARR NON ASS'!I13</f>
        <v>87000000</v>
      </c>
      <c r="N29" s="586"/>
      <c r="O29" s="586"/>
      <c r="P29" s="590">
        <v>36</v>
      </c>
      <c r="Q29" s="594">
        <f>'ADV NON ASS'!R14</f>
        <v>87000000</v>
      </c>
      <c r="R29" s="586"/>
      <c r="S29" s="586"/>
      <c r="T29" s="586"/>
      <c r="U29" s="586"/>
      <c r="V29" s="586"/>
      <c r="W29" s="586"/>
      <c r="X29" s="586"/>
      <c r="Y29" s="586"/>
    </row>
    <row r="30" spans="2:25" ht="15" customHeight="1">
      <c r="B30" s="563">
        <v>20</v>
      </c>
      <c r="C30" s="572">
        <f t="shared" ca="1" si="5"/>
        <v>20</v>
      </c>
      <c r="D30" s="574">
        <f t="shared" ca="1" si="1"/>
        <v>1492292.87561024</v>
      </c>
      <c r="E30" s="574">
        <f t="shared" ca="1" si="2"/>
        <v>1811607.1243897635</v>
      </c>
      <c r="F30" s="574">
        <f t="shared" ca="1" si="3"/>
        <v>3303900</v>
      </c>
      <c r="G30" s="574">
        <f t="shared" ca="1" si="4"/>
        <v>63707299.487036526</v>
      </c>
      <c r="K30" s="609"/>
      <c r="L30" s="590">
        <v>36</v>
      </c>
      <c r="M30" s="594">
        <f>'ARR NON ASS'!M13</f>
        <v>87000000</v>
      </c>
      <c r="N30" s="586"/>
      <c r="O30" s="586"/>
      <c r="P30" s="590">
        <v>48</v>
      </c>
      <c r="Q30" s="594">
        <f>'ADV NON ASS'!R14</f>
        <v>87000000</v>
      </c>
      <c r="R30" s="586"/>
      <c r="S30" s="586"/>
      <c r="T30" s="586"/>
      <c r="U30" s="586"/>
      <c r="V30" s="586"/>
      <c r="W30" s="586"/>
      <c r="X30" s="586"/>
      <c r="Y30" s="586"/>
    </row>
    <row r="31" spans="2:25" ht="15" customHeight="1">
      <c r="B31" s="563">
        <v>21</v>
      </c>
      <c r="C31" s="572">
        <f t="shared" ca="1" si="5"/>
        <v>21</v>
      </c>
      <c r="D31" s="574">
        <f t="shared" ca="1" si="1"/>
        <v>1533757.0674428323</v>
      </c>
      <c r="E31" s="574">
        <f t="shared" ca="1" si="2"/>
        <v>1770142.9325571719</v>
      </c>
      <c r="F31" s="574">
        <f t="shared" ca="1" si="3"/>
        <v>3303900</v>
      </c>
      <c r="G31" s="574">
        <f t="shared" ca="1" si="4"/>
        <v>62173542.419593692</v>
      </c>
      <c r="K31" s="608"/>
      <c r="L31" s="590">
        <v>48</v>
      </c>
      <c r="M31" s="594">
        <f>'ARR NON ASS'!Q13</f>
        <v>87000000</v>
      </c>
      <c r="N31" s="586"/>
      <c r="O31" s="586"/>
      <c r="P31" s="592">
        <v>60</v>
      </c>
      <c r="Q31" s="594">
        <f>'ADV NON ASS'!V14</f>
        <v>87000000</v>
      </c>
      <c r="R31" s="586"/>
      <c r="S31" s="586"/>
      <c r="T31" s="586"/>
      <c r="U31" s="586"/>
      <c r="V31" s="586"/>
      <c r="W31" s="586"/>
      <c r="X31" s="586"/>
      <c r="Y31" s="586"/>
    </row>
    <row r="32" spans="2:25" ht="15" customHeight="1">
      <c r="B32" s="563">
        <v>22</v>
      </c>
      <c r="C32" s="572">
        <f t="shared" ca="1" si="5"/>
        <v>22</v>
      </c>
      <c r="D32" s="574">
        <f t="shared" ca="1" si="1"/>
        <v>1576373.3650265336</v>
      </c>
      <c r="E32" s="574">
        <f t="shared" ca="1" si="2"/>
        <v>1727526.6349734701</v>
      </c>
      <c r="F32" s="574">
        <f t="shared" ca="1" si="3"/>
        <v>3303900</v>
      </c>
      <c r="G32" s="574">
        <f t="shared" ca="1" si="4"/>
        <v>60597169.054567158</v>
      </c>
      <c r="K32" s="608"/>
      <c r="L32" s="592">
        <v>60</v>
      </c>
      <c r="M32" s="594">
        <f>'ARR NON ASS'!U13</f>
        <v>87000000</v>
      </c>
      <c r="N32" s="586"/>
      <c r="O32" s="586"/>
      <c r="P32" s="586"/>
      <c r="Q32" s="586"/>
      <c r="R32" s="586"/>
      <c r="S32" s="586"/>
      <c r="T32" s="586"/>
      <c r="U32" s="586"/>
      <c r="V32" s="586"/>
      <c r="W32" s="586"/>
      <c r="X32" s="586"/>
      <c r="Y32" s="586"/>
    </row>
    <row r="33" spans="2:25" ht="15" customHeight="1">
      <c r="B33" s="563">
        <v>23</v>
      </c>
      <c r="C33" s="572">
        <f t="shared" ca="1" si="5"/>
        <v>23</v>
      </c>
      <c r="D33" s="574">
        <f t="shared" ca="1" si="1"/>
        <v>1620173.7802637373</v>
      </c>
      <c r="E33" s="574">
        <f t="shared" ca="1" si="2"/>
        <v>1683726.2197362664</v>
      </c>
      <c r="F33" s="574">
        <f t="shared" ca="1" si="3"/>
        <v>3303900</v>
      </c>
      <c r="G33" s="574">
        <f t="shared" ca="1" si="4"/>
        <v>58976995.274303421</v>
      </c>
      <c r="K33" s="606"/>
      <c r="L33" s="586"/>
      <c r="M33" s="586"/>
      <c r="N33" s="586"/>
      <c r="O33" s="586"/>
      <c r="P33" s="983" t="str">
        <f>P25</f>
        <v>PH</v>
      </c>
      <c r="Q33" s="983"/>
      <c r="R33" s="983">
        <f>(IF($S$1=2,VLOOKUP($E$4,$P$27:$Q$31,2,FALSE),VLOOKUP($E$4,$P$35:$Q$39,2,FALSE)))</f>
        <v>87000000</v>
      </c>
      <c r="S33" s="983"/>
      <c r="T33" s="595"/>
      <c r="U33" s="586"/>
      <c r="V33" s="586"/>
      <c r="W33" s="586"/>
      <c r="X33" s="586"/>
      <c r="Y33" s="586"/>
    </row>
    <row r="34" spans="2:25" ht="15" customHeight="1">
      <c r="B34" s="563">
        <v>24</v>
      </c>
      <c r="C34" s="572">
        <f t="shared" ca="1" si="5"/>
        <v>24</v>
      </c>
      <c r="D34" s="574">
        <f t="shared" ca="1" si="1"/>
        <v>1665191.2145254405</v>
      </c>
      <c r="E34" s="574">
        <f t="shared" ca="1" si="2"/>
        <v>1638708.7854745637</v>
      </c>
      <c r="F34" s="574">
        <f t="shared" ca="1" si="3"/>
        <v>3303900</v>
      </c>
      <c r="G34" s="574">
        <f t="shared" ca="1" si="4"/>
        <v>57311804.059777983</v>
      </c>
      <c r="K34" s="608"/>
      <c r="L34" s="983" t="str">
        <f>L26</f>
        <v>PH</v>
      </c>
      <c r="M34" s="983"/>
      <c r="N34" s="596">
        <f>(IF($S$1=2,VLOOKUP($E$4,$L$28:$M$32,2,FALSE),VLOOKUP($E$4,$L$36:$M$40,2,FALSE)))</f>
        <v>87000000</v>
      </c>
      <c r="O34" s="586"/>
      <c r="P34" s="987" t="s">
        <v>135</v>
      </c>
      <c r="Q34" s="987"/>
      <c r="R34" s="586"/>
      <c r="S34" s="586"/>
      <c r="T34" s="586"/>
      <c r="U34" s="586"/>
      <c r="V34" s="586"/>
      <c r="W34" s="586"/>
      <c r="X34" s="586"/>
      <c r="Y34" s="586"/>
    </row>
    <row r="35" spans="2:25" ht="15" customHeight="1">
      <c r="B35" s="563">
        <v>25</v>
      </c>
      <c r="C35" s="572">
        <f t="shared" ca="1" si="5"/>
        <v>25</v>
      </c>
      <c r="D35" s="574">
        <f t="shared" ca="1" si="1"/>
        <v>1711459.4833656275</v>
      </c>
      <c r="E35" s="574">
        <f t="shared" ca="1" si="2"/>
        <v>1592440.516634377</v>
      </c>
      <c r="F35" s="574">
        <f t="shared" ca="1" si="3"/>
        <v>3303900</v>
      </c>
      <c r="G35" s="574">
        <f t="shared" ca="1" si="4"/>
        <v>55600344.576412357</v>
      </c>
      <c r="K35" s="608"/>
      <c r="L35" s="987" t="s">
        <v>135</v>
      </c>
      <c r="M35" s="987"/>
      <c r="N35" s="586"/>
      <c r="O35" s="586"/>
      <c r="P35" s="590">
        <v>12</v>
      </c>
      <c r="Q35" s="593">
        <f>'ADV DG ASS'!F13</f>
        <v>87910000</v>
      </c>
      <c r="R35" s="586"/>
      <c r="S35" s="586"/>
      <c r="T35" s="586"/>
      <c r="U35" s="586"/>
      <c r="V35" s="586"/>
      <c r="W35" s="586"/>
      <c r="X35" s="586"/>
      <c r="Y35" s="586"/>
    </row>
    <row r="36" spans="2:25" ht="15" customHeight="1">
      <c r="B36" s="563">
        <v>26</v>
      </c>
      <c r="C36" s="572">
        <f t="shared" ca="1" si="5"/>
        <v>26</v>
      </c>
      <c r="D36" s="574">
        <f t="shared" ca="1" si="1"/>
        <v>1759013.3419223549</v>
      </c>
      <c r="E36" s="574">
        <f t="shared" ca="1" si="2"/>
        <v>1544886.6580776491</v>
      </c>
      <c r="F36" s="574">
        <f t="shared" ca="1" si="3"/>
        <v>3303900</v>
      </c>
      <c r="G36" s="574">
        <f t="shared" ca="1" si="4"/>
        <v>53841331.23449</v>
      </c>
      <c r="K36" s="605"/>
      <c r="L36" s="590">
        <v>12</v>
      </c>
      <c r="M36" s="593">
        <f>'ARR DG ASS'!F13</f>
        <v>87910000</v>
      </c>
      <c r="N36" s="586"/>
      <c r="O36" s="586"/>
      <c r="P36" s="590">
        <v>24</v>
      </c>
      <c r="Q36" s="593">
        <f>'ADV DG ASS'!J13</f>
        <v>87910000</v>
      </c>
      <c r="R36" s="586"/>
      <c r="S36" s="586"/>
      <c r="T36" s="586"/>
      <c r="U36" s="586"/>
      <c r="V36" s="586"/>
      <c r="W36" s="586"/>
      <c r="X36" s="586"/>
      <c r="Y36" s="586"/>
    </row>
    <row r="37" spans="2:25" ht="15" customHeight="1">
      <c r="B37" s="563">
        <v>27</v>
      </c>
      <c r="C37" s="572">
        <f t="shared" ca="1" si="5"/>
        <v>27</v>
      </c>
      <c r="D37" s="574">
        <f t="shared" ca="1" si="1"/>
        <v>1807888.5110246206</v>
      </c>
      <c r="E37" s="574">
        <f t="shared" ca="1" si="2"/>
        <v>1496011.4889753831</v>
      </c>
      <c r="F37" s="574">
        <f t="shared" ca="1" si="3"/>
        <v>3303900</v>
      </c>
      <c r="G37" s="574">
        <f t="shared" ca="1" si="4"/>
        <v>52033442.723465376</v>
      </c>
      <c r="K37" s="604"/>
      <c r="L37" s="590">
        <v>24</v>
      </c>
      <c r="M37" s="593">
        <f>'ARR DG ASS'!J13</f>
        <v>88680000</v>
      </c>
      <c r="N37" s="586"/>
      <c r="O37" s="586"/>
      <c r="P37" s="590">
        <v>36</v>
      </c>
      <c r="Q37" s="593">
        <f>'ADV DG ASS'!N13</f>
        <v>87910000</v>
      </c>
      <c r="R37" s="586"/>
      <c r="S37" s="586"/>
      <c r="T37" s="586"/>
      <c r="U37" s="586"/>
      <c r="V37" s="586"/>
      <c r="W37" s="586"/>
      <c r="X37" s="586"/>
      <c r="Y37" s="586"/>
    </row>
    <row r="38" spans="2:25" ht="15" customHeight="1">
      <c r="B38" s="563">
        <v>28</v>
      </c>
      <c r="C38" s="572">
        <f t="shared" ca="1" si="5"/>
        <v>28</v>
      </c>
      <c r="D38" s="574">
        <f t="shared" ca="1" si="1"/>
        <v>1858121.7040246278</v>
      </c>
      <c r="E38" s="574">
        <f t="shared" ca="1" si="2"/>
        <v>1445778.2959753764</v>
      </c>
      <c r="F38" s="574">
        <f t="shared" ca="1" si="3"/>
        <v>3303900</v>
      </c>
      <c r="G38" s="574">
        <f t="shared" ca="1" si="4"/>
        <v>50175321.019440748</v>
      </c>
      <c r="K38" s="604"/>
      <c r="L38" s="590">
        <v>36</v>
      </c>
      <c r="M38" s="593">
        <f>'ARR DG ASS'!N13</f>
        <v>89360000</v>
      </c>
      <c r="N38" s="586"/>
      <c r="O38" s="586"/>
      <c r="P38" s="590">
        <v>48</v>
      </c>
      <c r="Q38" s="593">
        <f>'ADV DG ASS'!R13</f>
        <v>87910000</v>
      </c>
      <c r="R38" s="586"/>
      <c r="S38" s="586"/>
      <c r="T38" s="606"/>
      <c r="U38" s="586"/>
      <c r="V38" s="586"/>
    </row>
    <row r="39" spans="2:25" ht="15" customHeight="1">
      <c r="B39" s="563">
        <v>29</v>
      </c>
      <c r="C39" s="572">
        <f t="shared" ca="1" si="5"/>
        <v>29</v>
      </c>
      <c r="D39" s="574">
        <f t="shared" ca="1" si="1"/>
        <v>1909750.6543755929</v>
      </c>
      <c r="E39" s="574">
        <f t="shared" ca="1" si="2"/>
        <v>1394149.345624411</v>
      </c>
      <c r="F39" s="574">
        <f t="shared" ca="1" si="3"/>
        <v>3303900</v>
      </c>
      <c r="G39" s="574">
        <f t="shared" ca="1" si="4"/>
        <v>48265570.365065157</v>
      </c>
      <c r="K39" s="604"/>
      <c r="L39" s="590">
        <v>48</v>
      </c>
      <c r="M39" s="593">
        <f>'ARR DG ASS'!R13</f>
        <v>90000000</v>
      </c>
      <c r="N39" s="586"/>
      <c r="O39" s="586"/>
      <c r="P39" s="592">
        <v>60</v>
      </c>
      <c r="Q39" s="593">
        <f>'ADV DG ASS'!V13</f>
        <v>87910000</v>
      </c>
      <c r="R39" s="586"/>
      <c r="S39" s="586"/>
      <c r="T39" s="606"/>
      <c r="U39" s="586"/>
      <c r="V39" s="586"/>
    </row>
    <row r="40" spans="2:25" ht="15" customHeight="1">
      <c r="B40" s="563">
        <v>30</v>
      </c>
      <c r="C40" s="572">
        <f t="shared" ca="1" si="5"/>
        <v>30</v>
      </c>
      <c r="D40" s="574">
        <f t="shared" ca="1" si="1"/>
        <v>1962814.1439758271</v>
      </c>
      <c r="E40" s="574">
        <f t="shared" ca="1" si="2"/>
        <v>1341085.8560241763</v>
      </c>
      <c r="F40" s="574">
        <f t="shared" ca="1" si="3"/>
        <v>3303900</v>
      </c>
      <c r="G40" s="574">
        <f t="shared" ca="1" si="4"/>
        <v>46302756.221089333</v>
      </c>
      <c r="K40" s="603"/>
      <c r="L40" s="592">
        <v>60</v>
      </c>
      <c r="M40" s="593">
        <f>'ARR DG ASS'!V13</f>
        <v>90910000</v>
      </c>
      <c r="N40" s="586"/>
      <c r="O40" s="586"/>
      <c r="P40" s="587"/>
      <c r="Q40" s="586"/>
      <c r="R40" s="586"/>
      <c r="S40" s="586"/>
      <c r="T40" s="606"/>
      <c r="U40" s="586"/>
      <c r="V40" s="586"/>
    </row>
    <row r="41" spans="2:25" ht="15" customHeight="1">
      <c r="B41" s="563">
        <v>31</v>
      </c>
      <c r="C41" s="572">
        <f t="shared" ca="1" si="5"/>
        <v>31</v>
      </c>
      <c r="D41" s="574">
        <f t="shared" ca="1" si="1"/>
        <v>2017352.0323003682</v>
      </c>
      <c r="E41" s="574">
        <f t="shared" ca="1" si="2"/>
        <v>1286547.9676996358</v>
      </c>
      <c r="F41" s="574">
        <f t="shared" ca="1" si="3"/>
        <v>3303900</v>
      </c>
      <c r="G41" s="574">
        <f t="shared" ca="1" si="4"/>
        <v>44285404.188788965</v>
      </c>
      <c r="K41" s="603"/>
      <c r="L41" s="586"/>
      <c r="M41" s="586"/>
      <c r="N41" s="586"/>
      <c r="O41" s="586"/>
      <c r="P41" s="587"/>
      <c r="Q41" s="586"/>
      <c r="R41" s="586"/>
      <c r="S41" s="586"/>
      <c r="T41" s="606"/>
      <c r="U41" s="586"/>
      <c r="V41" s="586"/>
    </row>
    <row r="42" spans="2:25" ht="15" customHeight="1">
      <c r="B42" s="563">
        <v>32</v>
      </c>
      <c r="C42" s="572">
        <f t="shared" ca="1" si="5"/>
        <v>32</v>
      </c>
      <c r="D42" s="574">
        <f t="shared" ca="1" si="1"/>
        <v>2073405.2863420497</v>
      </c>
      <c r="E42" s="574">
        <f t="shared" ca="1" si="2"/>
        <v>1230494.7136579545</v>
      </c>
      <c r="F42" s="574">
        <f t="shared" ca="1" si="3"/>
        <v>3303900</v>
      </c>
      <c r="G42" s="574">
        <f t="shared" ca="1" si="4"/>
        <v>42211998.902446918</v>
      </c>
      <c r="K42" s="603"/>
      <c r="L42" s="606"/>
      <c r="M42" s="606"/>
      <c r="N42" s="606"/>
      <c r="O42" s="606"/>
      <c r="P42" s="607"/>
      <c r="Q42" s="606"/>
      <c r="R42" s="606"/>
      <c r="S42" s="606"/>
      <c r="T42" s="606"/>
      <c r="U42" s="586"/>
      <c r="V42" s="586"/>
    </row>
    <row r="43" spans="2:25" ht="15" customHeight="1">
      <c r="B43" s="563">
        <v>33</v>
      </c>
      <c r="C43" s="572">
        <f t="shared" ca="1" si="5"/>
        <v>33</v>
      </c>
      <c r="D43" s="574">
        <f t="shared" ref="D43:D74" ca="1" si="6">IFERROR(-PPMT(rate/12,B43,tenor,ph),"melebihi tenor")</f>
        <v>2131016.0113845053</v>
      </c>
      <c r="E43" s="574">
        <f t="shared" ref="E43:E74" ca="1" si="7">IFERROR(-IPMT(rate/12,B43,tenor,ph),"melebihi tenor")</f>
        <v>1172883.9886154984</v>
      </c>
      <c r="F43" s="574">
        <f t="shared" ca="1" si="3"/>
        <v>3303900</v>
      </c>
      <c r="G43" s="574">
        <f t="shared" ca="1" si="4"/>
        <v>40080982.891062416</v>
      </c>
      <c r="K43" s="603"/>
      <c r="L43" s="606"/>
      <c r="M43" s="606"/>
      <c r="N43" s="606"/>
      <c r="O43" s="606"/>
      <c r="P43" s="607"/>
      <c r="Q43" s="606"/>
      <c r="R43" s="606"/>
      <c r="S43" s="606"/>
      <c r="T43" s="606"/>
      <c r="U43" s="586"/>
      <c r="V43" s="586"/>
    </row>
    <row r="44" spans="2:25" ht="15" customHeight="1">
      <c r="B44" s="563">
        <v>34</v>
      </c>
      <c r="C44" s="572">
        <f t="shared" ca="1" si="5"/>
        <v>34</v>
      </c>
      <c r="D44" s="574">
        <f t="shared" ca="1" si="6"/>
        <v>2190227.4826302151</v>
      </c>
      <c r="E44" s="574">
        <f t="shared" ca="1" si="7"/>
        <v>1113672.5173697891</v>
      </c>
      <c r="F44" s="574">
        <f t="shared" ca="1" si="3"/>
        <v>3303900</v>
      </c>
      <c r="G44" s="574">
        <f t="shared" ca="1" si="4"/>
        <v>37890755.408432201</v>
      </c>
      <c r="K44" s="603"/>
      <c r="L44" s="606"/>
      <c r="M44" s="606"/>
      <c r="N44" s="606"/>
      <c r="O44" s="606"/>
      <c r="P44" s="607"/>
      <c r="Q44" s="606"/>
      <c r="R44" s="606"/>
      <c r="S44" s="606"/>
      <c r="T44" s="606"/>
      <c r="U44" s="586"/>
      <c r="V44" s="586"/>
    </row>
    <row r="45" spans="2:25" ht="15" customHeight="1">
      <c r="B45" s="563">
        <v>35</v>
      </c>
      <c r="C45" s="572">
        <f t="shared" ca="1" si="5"/>
        <v>35</v>
      </c>
      <c r="D45" s="574">
        <f t="shared" ca="1" si="6"/>
        <v>2251084.1777073508</v>
      </c>
      <c r="E45" s="574">
        <f t="shared" ca="1" si="7"/>
        <v>1052815.8222926531</v>
      </c>
      <c r="F45" s="574">
        <f t="shared" ca="1" si="3"/>
        <v>3303900</v>
      </c>
      <c r="G45" s="574">
        <f t="shared" ca="1" si="4"/>
        <v>35639671.230724849</v>
      </c>
      <c r="K45" s="603"/>
      <c r="L45" s="606"/>
      <c r="M45" s="606"/>
      <c r="N45" s="606"/>
      <c r="O45" s="606"/>
      <c r="P45" s="607"/>
      <c r="Q45" s="606"/>
      <c r="R45" s="606"/>
      <c r="S45" s="606"/>
      <c r="T45" s="606"/>
      <c r="U45" s="586"/>
      <c r="V45" s="586"/>
    </row>
    <row r="46" spans="2:25" ht="15" customHeight="1">
      <c r="B46" s="563">
        <v>36</v>
      </c>
      <c r="C46" s="572">
        <f t="shared" ca="1" si="5"/>
        <v>36</v>
      </c>
      <c r="D46" s="574">
        <f t="shared" ca="1" si="6"/>
        <v>2313631.8100798507</v>
      </c>
      <c r="E46" s="574">
        <f t="shared" ca="1" si="7"/>
        <v>990268.18992015265</v>
      </c>
      <c r="F46" s="574">
        <f t="shared" ca="1" si="3"/>
        <v>3303900</v>
      </c>
      <c r="G46" s="574">
        <f t="shared" ca="1" si="4"/>
        <v>33326039.420644999</v>
      </c>
      <c r="K46" s="603"/>
      <c r="L46" s="606"/>
      <c r="M46" s="606"/>
      <c r="N46" s="606"/>
      <c r="O46" s="606"/>
      <c r="P46" s="607"/>
      <c r="Q46" s="606"/>
      <c r="R46" s="606"/>
      <c r="S46" s="606"/>
      <c r="T46" s="606"/>
      <c r="U46" s="586"/>
      <c r="V46" s="586"/>
    </row>
    <row r="47" spans="2:25" ht="15" customHeight="1">
      <c r="B47" s="563">
        <v>37</v>
      </c>
      <c r="C47" s="572">
        <f t="shared" ca="1" si="5"/>
        <v>37</v>
      </c>
      <c r="D47" s="574">
        <f t="shared" ca="1" si="6"/>
        <v>2377917.3633858059</v>
      </c>
      <c r="E47" s="574">
        <f t="shared" ca="1" si="7"/>
        <v>925982.6366141981</v>
      </c>
      <c r="F47" s="574">
        <f t="shared" ca="1" si="3"/>
        <v>3303900</v>
      </c>
      <c r="G47" s="574">
        <f t="shared" ca="1" si="4"/>
        <v>30948122.057259195</v>
      </c>
      <c r="K47" s="603"/>
      <c r="L47" s="606"/>
      <c r="M47" s="606"/>
      <c r="N47" s="606"/>
      <c r="O47" s="606"/>
      <c r="P47" s="607"/>
      <c r="Q47" s="606"/>
      <c r="R47" s="606"/>
      <c r="S47" s="606"/>
      <c r="T47" s="606"/>
      <c r="U47" s="586"/>
      <c r="V47" s="586"/>
    </row>
    <row r="48" spans="2:25" ht="15" customHeight="1">
      <c r="B48" s="563">
        <v>38</v>
      </c>
      <c r="C48" s="572">
        <f t="shared" ca="1" si="5"/>
        <v>38</v>
      </c>
      <c r="D48" s="574">
        <f t="shared" ca="1" si="6"/>
        <v>2443989.1267299554</v>
      </c>
      <c r="E48" s="574">
        <f t="shared" ca="1" si="7"/>
        <v>859910.87327004806</v>
      </c>
      <c r="F48" s="574">
        <f t="shared" ca="1" si="3"/>
        <v>3303900</v>
      </c>
      <c r="G48" s="574">
        <f t="shared" ca="1" si="4"/>
        <v>28504132.930529241</v>
      </c>
      <c r="K48" s="603"/>
      <c r="L48" s="606"/>
      <c r="M48" s="606"/>
      <c r="N48" s="606"/>
      <c r="O48" s="606"/>
      <c r="P48" s="607"/>
      <c r="Q48" s="606"/>
      <c r="R48" s="606"/>
      <c r="S48" s="606"/>
      <c r="T48" s="606"/>
      <c r="U48" s="586"/>
      <c r="V48" s="586"/>
    </row>
    <row r="49" spans="2:22" ht="15" customHeight="1">
      <c r="B49" s="563">
        <v>39</v>
      </c>
      <c r="C49" s="572">
        <f t="shared" ca="1" si="5"/>
        <v>39</v>
      </c>
      <c r="D49" s="574">
        <f t="shared" ca="1" si="6"/>
        <v>2511896.7309568138</v>
      </c>
      <c r="E49" s="574">
        <f t="shared" ca="1" si="7"/>
        <v>792003.26904318994</v>
      </c>
      <c r="F49" s="574">
        <f t="shared" ca="1" si="3"/>
        <v>3303900</v>
      </c>
      <c r="G49" s="574">
        <f t="shared" ca="1" si="4"/>
        <v>25992236.199572425</v>
      </c>
      <c r="K49" s="603"/>
      <c r="L49" s="606"/>
      <c r="M49" s="606"/>
      <c r="N49" s="606"/>
      <c r="O49" s="606"/>
      <c r="P49" s="607"/>
      <c r="Q49" s="606"/>
      <c r="R49" s="606"/>
      <c r="S49" s="606"/>
      <c r="T49" s="606"/>
      <c r="U49" s="586"/>
      <c r="V49" s="586"/>
    </row>
    <row r="50" spans="2:22" ht="15" customHeight="1">
      <c r="B50" s="563">
        <v>40</v>
      </c>
      <c r="C50" s="572">
        <f t="shared" ca="1" si="5"/>
        <v>40</v>
      </c>
      <c r="D50" s="574">
        <f t="shared" ca="1" si="6"/>
        <v>2581691.1859316551</v>
      </c>
      <c r="E50" s="574">
        <f t="shared" ca="1" si="7"/>
        <v>722208.81406834919</v>
      </c>
      <c r="F50" s="574">
        <f t="shared" ca="1" si="3"/>
        <v>3303900</v>
      </c>
      <c r="G50" s="574">
        <f t="shared" ca="1" si="4"/>
        <v>23410545.013640769</v>
      </c>
      <c r="K50" s="603"/>
      <c r="L50" s="606"/>
      <c r="M50" s="606"/>
      <c r="N50" s="606"/>
      <c r="O50" s="606"/>
      <c r="P50" s="607"/>
      <c r="Q50" s="606"/>
      <c r="R50" s="606"/>
      <c r="S50" s="606"/>
      <c r="T50" s="606"/>
      <c r="U50" s="586"/>
      <c r="V50" s="586"/>
    </row>
    <row r="51" spans="2:22" ht="15" customHeight="1">
      <c r="B51" s="563">
        <v>41</v>
      </c>
      <c r="C51" s="572">
        <f t="shared" ca="1" si="5"/>
        <v>41</v>
      </c>
      <c r="D51" s="574">
        <f t="shared" ca="1" si="6"/>
        <v>2653424.918857377</v>
      </c>
      <c r="E51" s="574">
        <f t="shared" ca="1" si="7"/>
        <v>650475.08114262717</v>
      </c>
      <c r="F51" s="574">
        <f t="shared" ca="1" si="3"/>
        <v>3303900</v>
      </c>
      <c r="G51" s="574">
        <f t="shared" ca="1" si="4"/>
        <v>20757120.094783392</v>
      </c>
      <c r="K51" s="603"/>
      <c r="L51" s="606"/>
      <c r="M51" s="606"/>
      <c r="N51" s="606"/>
      <c r="O51" s="606"/>
      <c r="P51" s="607"/>
      <c r="Q51" s="606"/>
      <c r="R51" s="606"/>
      <c r="S51" s="606"/>
      <c r="T51" s="606"/>
      <c r="U51" s="586"/>
      <c r="V51" s="586"/>
    </row>
    <row r="52" spans="2:22" ht="15" customHeight="1">
      <c r="B52" s="563">
        <v>42</v>
      </c>
      <c r="C52" s="572">
        <f t="shared" ca="1" si="5"/>
        <v>42</v>
      </c>
      <c r="D52" s="574">
        <f t="shared" ca="1" si="6"/>
        <v>2727151.8136560214</v>
      </c>
      <c r="E52" s="574">
        <f t="shared" ca="1" si="7"/>
        <v>576748.18634398282</v>
      </c>
      <c r="F52" s="574">
        <f t="shared" ca="1" si="3"/>
        <v>3303900</v>
      </c>
      <c r="G52" s="574">
        <f t="shared" ca="1" si="4"/>
        <v>18029968.281127371</v>
      </c>
      <c r="K52" s="603"/>
      <c r="L52" s="606"/>
      <c r="M52" s="606"/>
      <c r="N52" s="606"/>
      <c r="O52" s="606"/>
      <c r="P52" s="607"/>
      <c r="Q52" s="606"/>
      <c r="R52" s="606"/>
      <c r="S52" s="606"/>
      <c r="T52" s="606"/>
      <c r="U52" s="586"/>
      <c r="V52" s="586"/>
    </row>
    <row r="53" spans="2:22" ht="15" customHeight="1">
      <c r="B53" s="563">
        <v>43</v>
      </c>
      <c r="C53" s="572">
        <f t="shared" ca="1" si="5"/>
        <v>43</v>
      </c>
      <c r="D53" s="574">
        <f t="shared" ca="1" si="6"/>
        <v>2802927.2514445274</v>
      </c>
      <c r="E53" s="574">
        <f t="shared" ca="1" si="7"/>
        <v>500972.74855547649</v>
      </c>
      <c r="F53" s="574">
        <f t="shared" ca="1" si="3"/>
        <v>3303900</v>
      </c>
      <c r="G53" s="574">
        <f t="shared" ca="1" si="4"/>
        <v>15227041.029682843</v>
      </c>
      <c r="K53" s="603"/>
      <c r="L53" s="606"/>
      <c r="M53" s="606"/>
      <c r="N53" s="606"/>
      <c r="O53" s="606"/>
      <c r="P53" s="607"/>
      <c r="Q53" s="606"/>
      <c r="R53" s="606"/>
      <c r="S53" s="606"/>
      <c r="T53" s="606"/>
      <c r="U53" s="586"/>
      <c r="V53" s="586"/>
    </row>
    <row r="54" spans="2:22" ht="15" customHeight="1">
      <c r="B54" s="563">
        <v>44</v>
      </c>
      <c r="C54" s="572">
        <f t="shared" ca="1" si="5"/>
        <v>44</v>
      </c>
      <c r="D54" s="574">
        <f t="shared" ca="1" si="6"/>
        <v>2880808.1521351309</v>
      </c>
      <c r="E54" s="574">
        <f t="shared" ca="1" si="7"/>
        <v>423091.84786487307</v>
      </c>
      <c r="F54" s="574">
        <f t="shared" ca="1" si="3"/>
        <v>3303900</v>
      </c>
      <c r="G54" s="574">
        <f t="shared" ca="1" si="4"/>
        <v>12346232.877547711</v>
      </c>
      <c r="K54" s="603"/>
      <c r="L54" s="606"/>
      <c r="M54" s="606"/>
      <c r="N54" s="606"/>
      <c r="O54" s="606"/>
      <c r="P54" s="607"/>
      <c r="Q54" s="606"/>
      <c r="R54" s="606"/>
      <c r="S54" s="606"/>
      <c r="T54" s="606"/>
      <c r="U54" s="586"/>
      <c r="V54" s="586"/>
    </row>
    <row r="55" spans="2:22" ht="15" customHeight="1">
      <c r="B55" s="563">
        <v>45</v>
      </c>
      <c r="C55" s="572">
        <f t="shared" ca="1" si="5"/>
        <v>45</v>
      </c>
      <c r="D55" s="574">
        <f t="shared" ca="1" si="6"/>
        <v>2960853.0171916499</v>
      </c>
      <c r="E55" s="574">
        <f t="shared" ca="1" si="7"/>
        <v>343046.9828083539</v>
      </c>
      <c r="F55" s="574">
        <f t="shared" ca="1" si="3"/>
        <v>3303900</v>
      </c>
      <c r="G55" s="574">
        <f t="shared" ca="1" si="4"/>
        <v>9385379.8603560608</v>
      </c>
      <c r="K55" s="603"/>
      <c r="L55" s="606"/>
      <c r="M55" s="606"/>
      <c r="N55" s="606"/>
      <c r="O55" s="606"/>
      <c r="P55" s="607"/>
      <c r="Q55" s="606"/>
      <c r="R55" s="606"/>
      <c r="S55" s="606"/>
      <c r="T55" s="606"/>
      <c r="U55" s="586"/>
      <c r="V55" s="586"/>
    </row>
    <row r="56" spans="2:22" ht="15" customHeight="1">
      <c r="B56" s="563">
        <v>46</v>
      </c>
      <c r="C56" s="572">
        <f t="shared" ca="1" si="5"/>
        <v>46</v>
      </c>
      <c r="D56" s="574">
        <f t="shared" ca="1" si="6"/>
        <v>3043121.9735737811</v>
      </c>
      <c r="E56" s="574">
        <f t="shared" ca="1" si="7"/>
        <v>260778.0264262227</v>
      </c>
      <c r="F56" s="574">
        <f t="shared" ca="1" si="3"/>
        <v>3303900</v>
      </c>
      <c r="G56" s="574">
        <f t="shared" ca="1" si="4"/>
        <v>6342257.8867822792</v>
      </c>
      <c r="K56" s="603"/>
      <c r="L56" s="606"/>
      <c r="M56" s="606"/>
      <c r="N56" s="606"/>
      <c r="O56" s="606"/>
      <c r="P56" s="607"/>
      <c r="Q56" s="606"/>
      <c r="R56" s="606"/>
      <c r="S56" s="606"/>
      <c r="T56" s="606"/>
      <c r="U56" s="586"/>
      <c r="V56" s="586"/>
    </row>
    <row r="57" spans="2:22" ht="15" customHeight="1">
      <c r="B57" s="563">
        <v>47</v>
      </c>
      <c r="C57" s="572">
        <f t="shared" ca="1" si="5"/>
        <v>47</v>
      </c>
      <c r="D57" s="574">
        <f t="shared" ca="1" si="6"/>
        <v>3127676.8189024106</v>
      </c>
      <c r="E57" s="574">
        <f t="shared" ca="1" si="7"/>
        <v>176223.18109759307</v>
      </c>
      <c r="F57" s="574">
        <f t="shared" ca="1" si="3"/>
        <v>3303900</v>
      </c>
      <c r="G57" s="574">
        <f t="shared" ca="1" si="4"/>
        <v>3214581.0678798687</v>
      </c>
      <c r="K57" s="603"/>
      <c r="L57" s="606"/>
      <c r="M57" s="606"/>
      <c r="N57" s="606"/>
      <c r="O57" s="606"/>
      <c r="P57" s="607"/>
      <c r="Q57" s="606"/>
      <c r="R57" s="606"/>
      <c r="S57" s="606"/>
      <c r="T57" s="606"/>
      <c r="U57" s="586"/>
      <c r="V57" s="586"/>
    </row>
    <row r="58" spans="2:22" ht="15" customHeight="1">
      <c r="B58" s="563">
        <v>48</v>
      </c>
      <c r="C58" s="572">
        <f t="shared" ca="1" si="5"/>
        <v>48</v>
      </c>
      <c r="D58" s="574">
        <f t="shared" ca="1" si="6"/>
        <v>3214581.0678798705</v>
      </c>
      <c r="E58" s="574">
        <f t="shared" ca="1" si="7"/>
        <v>89318.932120133584</v>
      </c>
      <c r="F58" s="574">
        <f t="shared" ca="1" si="3"/>
        <v>3303900</v>
      </c>
      <c r="G58" s="574">
        <f t="shared" ca="1" si="4"/>
        <v>-1.862645149230957E-9</v>
      </c>
      <c r="H58" s="576"/>
      <c r="I58" s="576"/>
      <c r="J58" s="576"/>
      <c r="K58" s="603"/>
      <c r="L58" s="606"/>
      <c r="M58" s="606"/>
      <c r="N58" s="606"/>
      <c r="O58" s="606"/>
      <c r="P58" s="607"/>
      <c r="Q58" s="606"/>
      <c r="R58" s="606"/>
      <c r="S58" s="606"/>
      <c r="T58" s="606"/>
      <c r="U58" s="586"/>
      <c r="V58" s="586"/>
    </row>
    <row r="59" spans="2:22" ht="15" customHeight="1">
      <c r="B59" s="563">
        <v>49</v>
      </c>
      <c r="C59" s="572" t="str">
        <f t="shared" ca="1" si="5"/>
        <v>melebihi tenor</v>
      </c>
      <c r="D59" s="574" t="str">
        <f t="shared" ca="1" si="6"/>
        <v>melebihi tenor</v>
      </c>
      <c r="E59" s="574" t="str">
        <f t="shared" ca="1" si="7"/>
        <v>melebihi tenor</v>
      </c>
      <c r="F59" s="574" t="str">
        <f t="shared" ca="1" si="3"/>
        <v>melebihi tenor</v>
      </c>
      <c r="G59" s="574" t="str">
        <f t="shared" ca="1" si="4"/>
        <v>melebihi tenor</v>
      </c>
      <c r="K59" s="603"/>
      <c r="L59" s="606"/>
      <c r="M59" s="606"/>
      <c r="N59" s="606"/>
      <c r="O59" s="606"/>
      <c r="P59" s="607"/>
      <c r="Q59" s="606"/>
      <c r="R59" s="606"/>
      <c r="S59" s="606"/>
      <c r="T59" s="606"/>
      <c r="U59" s="586"/>
      <c r="V59" s="586"/>
    </row>
    <row r="60" spans="2:22" ht="15" customHeight="1">
      <c r="B60" s="563">
        <v>50</v>
      </c>
      <c r="C60" s="572" t="str">
        <f t="shared" ca="1" si="5"/>
        <v>melebihi tenor</v>
      </c>
      <c r="D60" s="574" t="str">
        <f t="shared" ca="1" si="6"/>
        <v>melebihi tenor</v>
      </c>
      <c r="E60" s="574" t="str">
        <f t="shared" ca="1" si="7"/>
        <v>melebihi tenor</v>
      </c>
      <c r="F60" s="574" t="str">
        <f t="shared" ca="1" si="3"/>
        <v>melebihi tenor</v>
      </c>
      <c r="G60" s="574" t="str">
        <f t="shared" ca="1" si="4"/>
        <v>melebihi tenor</v>
      </c>
      <c r="K60" s="603"/>
      <c r="L60" s="606"/>
      <c r="M60" s="606"/>
      <c r="N60" s="606"/>
      <c r="O60" s="606"/>
      <c r="P60" s="607"/>
      <c r="Q60" s="606"/>
      <c r="R60" s="606"/>
      <c r="S60" s="606"/>
      <c r="T60" s="606"/>
      <c r="U60" s="586"/>
      <c r="V60" s="586"/>
    </row>
    <row r="61" spans="2:22" ht="15" customHeight="1">
      <c r="B61" s="563">
        <v>51</v>
      </c>
      <c r="C61" s="572" t="str">
        <f t="shared" ca="1" si="5"/>
        <v>melebihi tenor</v>
      </c>
      <c r="D61" s="574" t="str">
        <f t="shared" ca="1" si="6"/>
        <v>melebihi tenor</v>
      </c>
      <c r="E61" s="574" t="str">
        <f t="shared" ca="1" si="7"/>
        <v>melebihi tenor</v>
      </c>
      <c r="F61" s="574" t="str">
        <f t="shared" ca="1" si="3"/>
        <v>melebihi tenor</v>
      </c>
      <c r="G61" s="574" t="str">
        <f t="shared" ca="1" si="4"/>
        <v>melebihi tenor</v>
      </c>
      <c r="K61" s="603"/>
      <c r="L61" s="606"/>
      <c r="M61" s="606"/>
      <c r="N61" s="606"/>
      <c r="O61" s="606"/>
      <c r="P61" s="607"/>
      <c r="Q61" s="606"/>
      <c r="R61" s="606"/>
      <c r="S61" s="606"/>
      <c r="T61" s="606"/>
      <c r="U61" s="586"/>
      <c r="V61" s="586"/>
    </row>
    <row r="62" spans="2:22" ht="15" customHeight="1">
      <c r="B62" s="563">
        <v>52</v>
      </c>
      <c r="C62" s="572" t="str">
        <f t="shared" ca="1" si="5"/>
        <v>melebihi tenor</v>
      </c>
      <c r="D62" s="574" t="str">
        <f t="shared" ca="1" si="6"/>
        <v>melebihi tenor</v>
      </c>
      <c r="E62" s="574" t="str">
        <f t="shared" ca="1" si="7"/>
        <v>melebihi tenor</v>
      </c>
      <c r="F62" s="574" t="str">
        <f t="shared" ca="1" si="3"/>
        <v>melebihi tenor</v>
      </c>
      <c r="G62" s="574" t="str">
        <f t="shared" ca="1" si="4"/>
        <v>melebihi tenor</v>
      </c>
      <c r="K62" s="603"/>
      <c r="L62" s="606"/>
      <c r="M62" s="606"/>
      <c r="N62" s="606"/>
      <c r="O62" s="606"/>
      <c r="P62" s="607"/>
      <c r="Q62" s="606"/>
      <c r="R62" s="606"/>
      <c r="S62" s="606"/>
      <c r="T62" s="606"/>
      <c r="U62" s="586"/>
      <c r="V62" s="586"/>
    </row>
    <row r="63" spans="2:22" ht="15" customHeight="1">
      <c r="B63" s="563">
        <v>53</v>
      </c>
      <c r="C63" s="572" t="str">
        <f t="shared" ca="1" si="5"/>
        <v>melebihi tenor</v>
      </c>
      <c r="D63" s="574" t="str">
        <f t="shared" ca="1" si="6"/>
        <v>melebihi tenor</v>
      </c>
      <c r="E63" s="574" t="str">
        <f t="shared" ca="1" si="7"/>
        <v>melebihi tenor</v>
      </c>
      <c r="F63" s="574" t="str">
        <f t="shared" ca="1" si="3"/>
        <v>melebihi tenor</v>
      </c>
      <c r="G63" s="574" t="str">
        <f t="shared" ca="1" si="4"/>
        <v>melebihi tenor</v>
      </c>
      <c r="K63" s="603"/>
      <c r="L63" s="606"/>
      <c r="M63" s="606"/>
      <c r="N63" s="606"/>
      <c r="O63" s="606"/>
      <c r="P63" s="607"/>
      <c r="Q63" s="606"/>
      <c r="R63" s="606"/>
      <c r="S63" s="606"/>
      <c r="T63" s="606"/>
      <c r="U63" s="586"/>
      <c r="V63" s="586"/>
    </row>
    <row r="64" spans="2:22" ht="15" customHeight="1">
      <c r="B64" s="563">
        <v>54</v>
      </c>
      <c r="C64" s="572" t="str">
        <f t="shared" ca="1" si="5"/>
        <v>melebihi tenor</v>
      </c>
      <c r="D64" s="574" t="str">
        <f t="shared" ca="1" si="6"/>
        <v>melebihi tenor</v>
      </c>
      <c r="E64" s="574" t="str">
        <f t="shared" ca="1" si="7"/>
        <v>melebihi tenor</v>
      </c>
      <c r="F64" s="574" t="str">
        <f t="shared" ca="1" si="3"/>
        <v>melebihi tenor</v>
      </c>
      <c r="G64" s="574" t="str">
        <f t="shared" ca="1" si="4"/>
        <v>melebihi tenor</v>
      </c>
      <c r="K64" s="603"/>
      <c r="L64" s="606"/>
      <c r="M64" s="606"/>
      <c r="N64" s="606"/>
      <c r="O64" s="606"/>
      <c r="P64" s="607"/>
      <c r="Q64" s="606"/>
      <c r="R64" s="606"/>
      <c r="S64" s="606"/>
      <c r="T64" s="606"/>
      <c r="U64" s="586"/>
      <c r="V64" s="586"/>
    </row>
    <row r="65" spans="2:22" ht="15" customHeight="1">
      <c r="B65" s="563">
        <v>55</v>
      </c>
      <c r="C65" s="572" t="str">
        <f t="shared" ca="1" si="5"/>
        <v>melebihi tenor</v>
      </c>
      <c r="D65" s="574" t="str">
        <f t="shared" ca="1" si="6"/>
        <v>melebihi tenor</v>
      </c>
      <c r="E65" s="574" t="str">
        <f t="shared" ca="1" si="7"/>
        <v>melebihi tenor</v>
      </c>
      <c r="F65" s="574" t="str">
        <f t="shared" ca="1" si="3"/>
        <v>melebihi tenor</v>
      </c>
      <c r="G65" s="574" t="str">
        <f t="shared" ca="1" si="4"/>
        <v>melebihi tenor</v>
      </c>
      <c r="K65" s="603"/>
      <c r="L65" s="606"/>
      <c r="M65" s="606"/>
      <c r="N65" s="606"/>
      <c r="O65" s="606"/>
      <c r="P65" s="607"/>
      <c r="Q65" s="606"/>
      <c r="R65" s="606"/>
      <c r="S65" s="606"/>
      <c r="T65" s="606"/>
      <c r="U65" s="586"/>
      <c r="V65" s="586"/>
    </row>
    <row r="66" spans="2:22" ht="15" customHeight="1">
      <c r="B66" s="563">
        <v>56</v>
      </c>
      <c r="C66" s="572" t="str">
        <f t="shared" ca="1" si="5"/>
        <v>melebihi tenor</v>
      </c>
      <c r="D66" s="574" t="str">
        <f t="shared" ca="1" si="6"/>
        <v>melebihi tenor</v>
      </c>
      <c r="E66" s="574" t="str">
        <f t="shared" ca="1" si="7"/>
        <v>melebihi tenor</v>
      </c>
      <c r="F66" s="574" t="str">
        <f t="shared" ca="1" si="3"/>
        <v>melebihi tenor</v>
      </c>
      <c r="G66" s="574" t="str">
        <f t="shared" ca="1" si="4"/>
        <v>melebihi tenor</v>
      </c>
      <c r="K66" s="603"/>
      <c r="L66" s="606"/>
      <c r="M66" s="606"/>
      <c r="N66" s="606"/>
      <c r="O66" s="606"/>
      <c r="P66" s="607"/>
      <c r="Q66" s="606"/>
      <c r="R66" s="606"/>
      <c r="S66" s="606"/>
      <c r="T66" s="606"/>
      <c r="U66" s="586"/>
      <c r="V66" s="586"/>
    </row>
    <row r="67" spans="2:22" ht="15" customHeight="1">
      <c r="B67" s="563">
        <v>57</v>
      </c>
      <c r="C67" s="572" t="str">
        <f t="shared" ca="1" si="5"/>
        <v>melebihi tenor</v>
      </c>
      <c r="D67" s="574" t="str">
        <f t="shared" ca="1" si="6"/>
        <v>melebihi tenor</v>
      </c>
      <c r="E67" s="574" t="str">
        <f t="shared" ca="1" si="7"/>
        <v>melebihi tenor</v>
      </c>
      <c r="F67" s="574" t="str">
        <f t="shared" ca="1" si="3"/>
        <v>melebihi tenor</v>
      </c>
      <c r="G67" s="574" t="str">
        <f t="shared" ca="1" si="4"/>
        <v>melebihi tenor</v>
      </c>
      <c r="K67" s="603"/>
      <c r="L67" s="606"/>
      <c r="M67" s="606"/>
      <c r="N67" s="606"/>
      <c r="O67" s="606"/>
      <c r="P67" s="607"/>
      <c r="Q67" s="606"/>
      <c r="R67" s="606"/>
      <c r="S67" s="606"/>
      <c r="T67" s="606"/>
      <c r="U67" s="586"/>
      <c r="V67" s="586"/>
    </row>
    <row r="68" spans="2:22" ht="15" customHeight="1">
      <c r="B68" s="563">
        <v>58</v>
      </c>
      <c r="C68" s="572" t="str">
        <f t="shared" ca="1" si="5"/>
        <v>melebihi tenor</v>
      </c>
      <c r="D68" s="574" t="str">
        <f t="shared" ca="1" si="6"/>
        <v>melebihi tenor</v>
      </c>
      <c r="E68" s="574" t="str">
        <f t="shared" ca="1" si="7"/>
        <v>melebihi tenor</v>
      </c>
      <c r="F68" s="574" t="str">
        <f t="shared" ca="1" si="3"/>
        <v>melebihi tenor</v>
      </c>
      <c r="G68" s="574" t="str">
        <f t="shared" ca="1" si="4"/>
        <v>melebihi tenor</v>
      </c>
      <c r="K68" s="603"/>
      <c r="L68" s="606"/>
      <c r="M68" s="606"/>
      <c r="N68" s="606"/>
      <c r="O68" s="606"/>
      <c r="P68" s="607"/>
      <c r="Q68" s="606"/>
      <c r="R68" s="606"/>
      <c r="S68" s="606"/>
      <c r="T68" s="606"/>
      <c r="U68" s="586"/>
      <c r="V68" s="586"/>
    </row>
    <row r="69" spans="2:22" ht="15" customHeight="1">
      <c r="B69" s="563">
        <v>59</v>
      </c>
      <c r="C69" s="572" t="str">
        <f t="shared" ca="1" si="5"/>
        <v>melebihi tenor</v>
      </c>
      <c r="D69" s="574" t="str">
        <f t="shared" ca="1" si="6"/>
        <v>melebihi tenor</v>
      </c>
      <c r="E69" s="574" t="str">
        <f t="shared" ca="1" si="7"/>
        <v>melebihi tenor</v>
      </c>
      <c r="F69" s="574" t="str">
        <f t="shared" ca="1" si="3"/>
        <v>melebihi tenor</v>
      </c>
      <c r="G69" s="574" t="str">
        <f t="shared" ca="1" si="4"/>
        <v>melebihi tenor</v>
      </c>
      <c r="K69" s="603"/>
      <c r="L69" s="606"/>
      <c r="M69" s="606"/>
      <c r="N69" s="606"/>
      <c r="O69" s="606"/>
      <c r="P69" s="607"/>
      <c r="Q69" s="606"/>
      <c r="R69" s="606"/>
      <c r="S69" s="606"/>
      <c r="T69" s="606"/>
      <c r="U69" s="586"/>
      <c r="V69" s="586"/>
    </row>
    <row r="70" spans="2:22" ht="15" customHeight="1">
      <c r="B70" s="563">
        <v>60</v>
      </c>
      <c r="C70" s="572" t="str">
        <f t="shared" ca="1" si="5"/>
        <v>melebihi tenor</v>
      </c>
      <c r="D70" s="574" t="str">
        <f t="shared" ca="1" si="6"/>
        <v>melebihi tenor</v>
      </c>
      <c r="E70" s="574" t="str">
        <f t="shared" ca="1" si="7"/>
        <v>melebihi tenor</v>
      </c>
      <c r="F70" s="574" t="str">
        <f t="shared" ca="1" si="3"/>
        <v>melebihi tenor</v>
      </c>
      <c r="G70" s="574" t="str">
        <f t="shared" ca="1" si="4"/>
        <v>melebihi tenor</v>
      </c>
      <c r="K70" s="603"/>
      <c r="L70" s="606"/>
      <c r="M70" s="606"/>
      <c r="N70" s="606"/>
      <c r="O70" s="606"/>
      <c r="P70" s="607"/>
      <c r="Q70" s="606"/>
      <c r="R70" s="606"/>
      <c r="S70" s="606"/>
      <c r="T70" s="606"/>
      <c r="U70" s="586"/>
      <c r="V70" s="586"/>
    </row>
    <row r="71" spans="2:22" ht="15" customHeight="1">
      <c r="B71" s="563">
        <v>61</v>
      </c>
      <c r="C71" s="572" t="str">
        <f t="shared" ca="1" si="5"/>
        <v>melebihi tenor</v>
      </c>
      <c r="D71" s="574" t="str">
        <f t="shared" ca="1" si="6"/>
        <v>melebihi tenor</v>
      </c>
      <c r="E71" s="574" t="str">
        <f t="shared" ca="1" si="7"/>
        <v>melebihi tenor</v>
      </c>
      <c r="F71" s="574" t="str">
        <f t="shared" ca="1" si="3"/>
        <v>melebihi tenor</v>
      </c>
      <c r="G71" s="574" t="str">
        <f t="shared" ca="1" si="4"/>
        <v>melebihi tenor</v>
      </c>
      <c r="K71" s="603"/>
      <c r="L71" s="606"/>
      <c r="M71" s="606"/>
      <c r="N71" s="606"/>
      <c r="O71" s="606"/>
      <c r="P71" s="607"/>
      <c r="Q71" s="606"/>
      <c r="R71" s="606"/>
      <c r="S71" s="606"/>
      <c r="T71" s="606"/>
      <c r="U71" s="586"/>
      <c r="V71" s="586"/>
    </row>
    <row r="72" spans="2:22" ht="15" customHeight="1">
      <c r="B72" s="563">
        <v>62</v>
      </c>
      <c r="C72" s="572" t="str">
        <f t="shared" ca="1" si="5"/>
        <v>melebihi tenor</v>
      </c>
      <c r="D72" s="574" t="str">
        <f t="shared" ca="1" si="6"/>
        <v>melebihi tenor</v>
      </c>
      <c r="E72" s="574" t="str">
        <f t="shared" ca="1" si="7"/>
        <v>melebihi tenor</v>
      </c>
      <c r="F72" s="574" t="str">
        <f t="shared" ca="1" si="3"/>
        <v>melebihi tenor</v>
      </c>
      <c r="G72" s="574" t="str">
        <f t="shared" ca="1" si="4"/>
        <v>melebihi tenor</v>
      </c>
      <c r="K72" s="603"/>
      <c r="L72" s="606"/>
      <c r="M72" s="606"/>
      <c r="N72" s="606"/>
      <c r="O72" s="606"/>
      <c r="P72" s="607"/>
      <c r="Q72" s="606"/>
      <c r="R72" s="606"/>
      <c r="S72" s="606"/>
      <c r="T72" s="606"/>
      <c r="U72" s="586"/>
      <c r="V72" s="586"/>
    </row>
    <row r="73" spans="2:22" ht="15" customHeight="1">
      <c r="B73" s="563">
        <v>63</v>
      </c>
      <c r="C73" s="572" t="str">
        <f t="shared" ca="1" si="5"/>
        <v>melebihi tenor</v>
      </c>
      <c r="D73" s="574" t="str">
        <f t="shared" ca="1" si="6"/>
        <v>melebihi tenor</v>
      </c>
      <c r="E73" s="574" t="str">
        <f t="shared" ca="1" si="7"/>
        <v>melebihi tenor</v>
      </c>
      <c r="F73" s="574" t="str">
        <f t="shared" ca="1" si="3"/>
        <v>melebihi tenor</v>
      </c>
      <c r="G73" s="574" t="str">
        <f t="shared" ca="1" si="4"/>
        <v>melebihi tenor</v>
      </c>
      <c r="K73" s="603"/>
      <c r="L73" s="606"/>
      <c r="M73" s="606"/>
      <c r="N73" s="606"/>
      <c r="O73" s="606"/>
      <c r="P73" s="607"/>
      <c r="Q73" s="606"/>
      <c r="R73" s="606"/>
      <c r="S73" s="606"/>
      <c r="T73" s="606"/>
      <c r="U73" s="586"/>
      <c r="V73" s="586"/>
    </row>
    <row r="74" spans="2:22" ht="15" customHeight="1">
      <c r="B74" s="563">
        <v>64</v>
      </c>
      <c r="C74" s="572" t="str">
        <f t="shared" ca="1" si="5"/>
        <v>melebihi tenor</v>
      </c>
      <c r="D74" s="574" t="str">
        <f t="shared" ca="1" si="6"/>
        <v>melebihi tenor</v>
      </c>
      <c r="E74" s="574" t="str">
        <f t="shared" ca="1" si="7"/>
        <v>melebihi tenor</v>
      </c>
      <c r="F74" s="574" t="str">
        <f t="shared" ca="1" si="3"/>
        <v>melebihi tenor</v>
      </c>
      <c r="G74" s="574" t="str">
        <f t="shared" ca="1" si="4"/>
        <v>melebihi tenor</v>
      </c>
      <c r="K74" s="603"/>
      <c r="L74" s="606"/>
      <c r="M74" s="606"/>
      <c r="N74" s="606"/>
      <c r="O74" s="606"/>
      <c r="P74" s="607"/>
      <c r="Q74" s="606"/>
      <c r="R74" s="606"/>
      <c r="S74" s="606"/>
      <c r="T74" s="606"/>
      <c r="U74" s="586"/>
      <c r="V74" s="586"/>
    </row>
    <row r="75" spans="2:22" ht="15" customHeight="1">
      <c r="B75" s="563">
        <v>65</v>
      </c>
      <c r="C75" s="572" t="str">
        <f t="shared" ca="1" si="5"/>
        <v>melebihi tenor</v>
      </c>
      <c r="D75" s="574" t="str">
        <f t="shared" ref="D75:D106" ca="1" si="8">IFERROR(-PPMT(rate/12,B75,tenor,ph),"melebihi tenor")</f>
        <v>melebihi tenor</v>
      </c>
      <c r="E75" s="574" t="str">
        <f t="shared" ref="E75:E106" ca="1" si="9">IFERROR(-IPMT(rate/12,B75,tenor,ph),"melebihi tenor")</f>
        <v>melebihi tenor</v>
      </c>
      <c r="F75" s="574" t="str">
        <f t="shared" ca="1" si="3"/>
        <v>melebihi tenor</v>
      </c>
      <c r="G75" s="574" t="str">
        <f t="shared" ca="1" si="4"/>
        <v>melebihi tenor</v>
      </c>
      <c r="K75" s="603"/>
      <c r="L75" s="606"/>
      <c r="M75" s="606"/>
      <c r="N75" s="606"/>
      <c r="O75" s="606"/>
      <c r="P75" s="607"/>
      <c r="Q75" s="606"/>
      <c r="R75" s="606"/>
      <c r="S75" s="606"/>
      <c r="T75" s="606"/>
      <c r="U75" s="586"/>
      <c r="V75" s="586"/>
    </row>
    <row r="76" spans="2:22" ht="15" customHeight="1">
      <c r="B76" s="563">
        <v>66</v>
      </c>
      <c r="C76" s="572" t="str">
        <f t="shared" ref="C76:C130" ca="1" si="10">IF(D76="melebihi tenor","melebihi tenor",IF($N$1=1,ROW(C66),ROW(C67)))</f>
        <v>melebihi tenor</v>
      </c>
      <c r="D76" s="574" t="str">
        <f t="shared" ca="1" si="8"/>
        <v>melebihi tenor</v>
      </c>
      <c r="E76" s="574" t="str">
        <f t="shared" ca="1" si="9"/>
        <v>melebihi tenor</v>
      </c>
      <c r="F76" s="574" t="str">
        <f t="shared" ref="F76:F130" ca="1" si="11">IF(G76="melebihi tenor","melebihi tenor",ROUNDUP(D76+E76,-2))</f>
        <v>melebihi tenor</v>
      </c>
      <c r="G76" s="574" t="str">
        <f t="shared" ref="G76:G130" ca="1" si="12">IFERROR((G75-D76),"melebihi tenor")</f>
        <v>melebihi tenor</v>
      </c>
      <c r="K76" s="603"/>
      <c r="L76" s="606"/>
      <c r="M76" s="606"/>
      <c r="N76" s="606"/>
      <c r="O76" s="606"/>
      <c r="P76" s="607"/>
      <c r="Q76" s="606"/>
      <c r="R76" s="606"/>
      <c r="S76" s="606"/>
      <c r="T76" s="606"/>
      <c r="U76" s="586"/>
      <c r="V76" s="586"/>
    </row>
    <row r="77" spans="2:22" ht="15" customHeight="1">
      <c r="B77" s="563">
        <v>67</v>
      </c>
      <c r="C77" s="572" t="str">
        <f t="shared" ca="1" si="10"/>
        <v>melebihi tenor</v>
      </c>
      <c r="D77" s="574" t="str">
        <f t="shared" ca="1" si="8"/>
        <v>melebihi tenor</v>
      </c>
      <c r="E77" s="574" t="str">
        <f t="shared" ca="1" si="9"/>
        <v>melebihi tenor</v>
      </c>
      <c r="F77" s="574" t="str">
        <f t="shared" ca="1" si="11"/>
        <v>melebihi tenor</v>
      </c>
      <c r="G77" s="574" t="str">
        <f t="shared" ca="1" si="12"/>
        <v>melebihi tenor</v>
      </c>
      <c r="K77" s="603"/>
      <c r="L77" s="606"/>
      <c r="M77" s="606"/>
      <c r="N77" s="606"/>
      <c r="O77" s="606"/>
      <c r="P77" s="607"/>
      <c r="Q77" s="606"/>
      <c r="R77" s="606"/>
      <c r="S77" s="606"/>
      <c r="T77" s="606"/>
      <c r="U77" s="586"/>
      <c r="V77" s="586"/>
    </row>
    <row r="78" spans="2:22" ht="15" customHeight="1">
      <c r="B78" s="563">
        <v>68</v>
      </c>
      <c r="C78" s="572" t="str">
        <f t="shared" ca="1" si="10"/>
        <v>melebihi tenor</v>
      </c>
      <c r="D78" s="574" t="str">
        <f t="shared" ca="1" si="8"/>
        <v>melebihi tenor</v>
      </c>
      <c r="E78" s="574" t="str">
        <f t="shared" ca="1" si="9"/>
        <v>melebihi tenor</v>
      </c>
      <c r="F78" s="574" t="str">
        <f t="shared" ca="1" si="11"/>
        <v>melebihi tenor</v>
      </c>
      <c r="G78" s="574" t="str">
        <f t="shared" ca="1" si="12"/>
        <v>melebihi tenor</v>
      </c>
      <c r="K78" s="603"/>
      <c r="L78" s="606"/>
      <c r="M78" s="606"/>
      <c r="N78" s="606"/>
      <c r="O78" s="606"/>
      <c r="P78" s="607"/>
      <c r="Q78" s="606"/>
      <c r="R78" s="606"/>
      <c r="S78" s="606"/>
      <c r="T78" s="606"/>
      <c r="U78" s="586"/>
      <c r="V78" s="586"/>
    </row>
    <row r="79" spans="2:22" ht="15" customHeight="1">
      <c r="B79" s="563">
        <v>69</v>
      </c>
      <c r="C79" s="572" t="str">
        <f t="shared" ca="1" si="10"/>
        <v>melebihi tenor</v>
      </c>
      <c r="D79" s="574" t="str">
        <f t="shared" ca="1" si="8"/>
        <v>melebihi tenor</v>
      </c>
      <c r="E79" s="574" t="str">
        <f t="shared" ca="1" si="9"/>
        <v>melebihi tenor</v>
      </c>
      <c r="F79" s="574" t="str">
        <f t="shared" ca="1" si="11"/>
        <v>melebihi tenor</v>
      </c>
      <c r="G79" s="574" t="str">
        <f t="shared" ca="1" si="12"/>
        <v>melebihi tenor</v>
      </c>
      <c r="K79" s="603"/>
      <c r="L79" s="606"/>
      <c r="M79" s="606"/>
      <c r="N79" s="606"/>
      <c r="O79" s="606"/>
      <c r="P79" s="607"/>
      <c r="Q79" s="606"/>
      <c r="R79" s="606"/>
      <c r="S79" s="606"/>
      <c r="T79" s="606"/>
      <c r="U79" s="586"/>
      <c r="V79" s="586"/>
    </row>
    <row r="80" spans="2:22" ht="15" customHeight="1">
      <c r="B80" s="563">
        <v>70</v>
      </c>
      <c r="C80" s="572" t="str">
        <f t="shared" ca="1" si="10"/>
        <v>melebihi tenor</v>
      </c>
      <c r="D80" s="574" t="str">
        <f t="shared" ca="1" si="8"/>
        <v>melebihi tenor</v>
      </c>
      <c r="E80" s="574" t="str">
        <f t="shared" ca="1" si="9"/>
        <v>melebihi tenor</v>
      </c>
      <c r="F80" s="574" t="str">
        <f t="shared" ca="1" si="11"/>
        <v>melebihi tenor</v>
      </c>
      <c r="G80" s="574" t="str">
        <f t="shared" ca="1" si="12"/>
        <v>melebihi tenor</v>
      </c>
      <c r="K80" s="603"/>
      <c r="L80" s="606"/>
      <c r="M80" s="606"/>
      <c r="N80" s="606"/>
      <c r="O80" s="606"/>
      <c r="P80" s="607"/>
      <c r="Q80" s="606"/>
      <c r="R80" s="606"/>
      <c r="S80" s="606"/>
      <c r="T80" s="606"/>
      <c r="U80" s="586"/>
      <c r="V80" s="586"/>
    </row>
    <row r="81" spans="2:22" ht="15" customHeight="1">
      <c r="B81" s="563">
        <v>71</v>
      </c>
      <c r="C81" s="572" t="str">
        <f t="shared" ca="1" si="10"/>
        <v>melebihi tenor</v>
      </c>
      <c r="D81" s="574" t="str">
        <f t="shared" ca="1" si="8"/>
        <v>melebihi tenor</v>
      </c>
      <c r="E81" s="574" t="str">
        <f t="shared" ca="1" si="9"/>
        <v>melebihi tenor</v>
      </c>
      <c r="F81" s="574" t="str">
        <f t="shared" ca="1" si="11"/>
        <v>melebihi tenor</v>
      </c>
      <c r="G81" s="574" t="str">
        <f t="shared" ca="1" si="12"/>
        <v>melebihi tenor</v>
      </c>
      <c r="K81" s="603"/>
      <c r="L81" s="606"/>
      <c r="M81" s="606"/>
      <c r="N81" s="606"/>
      <c r="O81" s="606"/>
      <c r="P81" s="607"/>
      <c r="Q81" s="606"/>
      <c r="R81" s="606"/>
      <c r="S81" s="606"/>
      <c r="T81" s="606"/>
      <c r="U81" s="586"/>
      <c r="V81" s="586"/>
    </row>
    <row r="82" spans="2:22" ht="15" customHeight="1">
      <c r="B82" s="563">
        <v>72</v>
      </c>
      <c r="C82" s="572" t="str">
        <f t="shared" ca="1" si="10"/>
        <v>melebihi tenor</v>
      </c>
      <c r="D82" s="574" t="str">
        <f t="shared" ca="1" si="8"/>
        <v>melebihi tenor</v>
      </c>
      <c r="E82" s="574" t="str">
        <f t="shared" ca="1" si="9"/>
        <v>melebihi tenor</v>
      </c>
      <c r="F82" s="574" t="str">
        <f t="shared" ca="1" si="11"/>
        <v>melebihi tenor</v>
      </c>
      <c r="G82" s="574" t="str">
        <f t="shared" ca="1" si="12"/>
        <v>melebihi tenor</v>
      </c>
      <c r="K82" s="603"/>
      <c r="L82" s="606"/>
      <c r="M82" s="606"/>
      <c r="N82" s="606"/>
      <c r="O82" s="606"/>
      <c r="P82" s="607"/>
      <c r="Q82" s="606"/>
      <c r="R82" s="606"/>
      <c r="S82" s="606"/>
      <c r="T82" s="606"/>
      <c r="U82" s="586"/>
      <c r="V82" s="586"/>
    </row>
    <row r="83" spans="2:22" ht="15" customHeight="1">
      <c r="B83" s="563">
        <v>73</v>
      </c>
      <c r="C83" s="572" t="str">
        <f t="shared" ca="1" si="10"/>
        <v>melebihi tenor</v>
      </c>
      <c r="D83" s="574" t="str">
        <f t="shared" ca="1" si="8"/>
        <v>melebihi tenor</v>
      </c>
      <c r="E83" s="574" t="str">
        <f t="shared" ca="1" si="9"/>
        <v>melebihi tenor</v>
      </c>
      <c r="F83" s="574" t="str">
        <f t="shared" ca="1" si="11"/>
        <v>melebihi tenor</v>
      </c>
      <c r="G83" s="574" t="str">
        <f t="shared" ca="1" si="12"/>
        <v>melebihi tenor</v>
      </c>
      <c r="K83" s="603"/>
      <c r="L83" s="606"/>
      <c r="M83" s="606"/>
      <c r="N83" s="606"/>
      <c r="O83" s="606"/>
      <c r="P83" s="607"/>
      <c r="Q83" s="606"/>
      <c r="R83" s="606"/>
      <c r="S83" s="606"/>
      <c r="T83" s="606"/>
      <c r="U83" s="586"/>
      <c r="V83" s="586"/>
    </row>
    <row r="84" spans="2:22" ht="15" customHeight="1">
      <c r="B84" s="563">
        <v>74</v>
      </c>
      <c r="C84" s="572" t="str">
        <f t="shared" ca="1" si="10"/>
        <v>melebihi tenor</v>
      </c>
      <c r="D84" s="574" t="str">
        <f t="shared" ca="1" si="8"/>
        <v>melebihi tenor</v>
      </c>
      <c r="E84" s="574" t="str">
        <f t="shared" ca="1" si="9"/>
        <v>melebihi tenor</v>
      </c>
      <c r="F84" s="574" t="str">
        <f t="shared" ca="1" si="11"/>
        <v>melebihi tenor</v>
      </c>
      <c r="G84" s="574" t="str">
        <f t="shared" ca="1" si="12"/>
        <v>melebihi tenor</v>
      </c>
      <c r="K84" s="603"/>
      <c r="L84" s="606"/>
      <c r="M84" s="606"/>
      <c r="N84" s="606"/>
      <c r="O84" s="606"/>
      <c r="P84" s="607"/>
      <c r="Q84" s="606"/>
      <c r="R84" s="606"/>
      <c r="S84" s="606"/>
      <c r="T84" s="606"/>
      <c r="U84" s="586"/>
      <c r="V84" s="586"/>
    </row>
    <row r="85" spans="2:22" ht="15" customHeight="1">
      <c r="B85" s="563">
        <v>75</v>
      </c>
      <c r="C85" s="572" t="str">
        <f t="shared" ca="1" si="10"/>
        <v>melebihi tenor</v>
      </c>
      <c r="D85" s="574" t="str">
        <f t="shared" ca="1" si="8"/>
        <v>melebihi tenor</v>
      </c>
      <c r="E85" s="574" t="str">
        <f t="shared" ca="1" si="9"/>
        <v>melebihi tenor</v>
      </c>
      <c r="F85" s="574" t="str">
        <f t="shared" ca="1" si="11"/>
        <v>melebihi tenor</v>
      </c>
      <c r="G85" s="574" t="str">
        <f t="shared" ca="1" si="12"/>
        <v>melebihi tenor</v>
      </c>
      <c r="K85" s="603"/>
      <c r="L85" s="606"/>
      <c r="M85" s="606"/>
      <c r="N85" s="606"/>
      <c r="O85" s="606"/>
      <c r="P85" s="607"/>
      <c r="Q85" s="606"/>
      <c r="R85" s="606"/>
      <c r="S85" s="606"/>
      <c r="T85" s="606"/>
      <c r="U85" s="586"/>
      <c r="V85" s="586"/>
    </row>
    <row r="86" spans="2:22" ht="15" customHeight="1">
      <c r="B86" s="563">
        <v>76</v>
      </c>
      <c r="C86" s="572" t="str">
        <f t="shared" ca="1" si="10"/>
        <v>melebihi tenor</v>
      </c>
      <c r="D86" s="574" t="str">
        <f t="shared" ca="1" si="8"/>
        <v>melebihi tenor</v>
      </c>
      <c r="E86" s="574" t="str">
        <f t="shared" ca="1" si="9"/>
        <v>melebihi tenor</v>
      </c>
      <c r="F86" s="574" t="str">
        <f t="shared" ca="1" si="11"/>
        <v>melebihi tenor</v>
      </c>
      <c r="G86" s="574" t="str">
        <f t="shared" ca="1" si="12"/>
        <v>melebihi tenor</v>
      </c>
      <c r="K86" s="603"/>
      <c r="L86" s="606"/>
      <c r="M86" s="606"/>
      <c r="N86" s="606"/>
      <c r="O86" s="606"/>
      <c r="P86" s="607"/>
      <c r="Q86" s="606"/>
      <c r="R86" s="606"/>
      <c r="S86" s="606"/>
      <c r="T86" s="606"/>
      <c r="U86" s="586"/>
      <c r="V86" s="586"/>
    </row>
    <row r="87" spans="2:22" ht="15" customHeight="1">
      <c r="B87" s="563">
        <v>77</v>
      </c>
      <c r="C87" s="572" t="str">
        <f t="shared" ca="1" si="10"/>
        <v>melebihi tenor</v>
      </c>
      <c r="D87" s="574" t="str">
        <f t="shared" ca="1" si="8"/>
        <v>melebihi tenor</v>
      </c>
      <c r="E87" s="574" t="str">
        <f t="shared" ca="1" si="9"/>
        <v>melebihi tenor</v>
      </c>
      <c r="F87" s="574" t="str">
        <f t="shared" ca="1" si="11"/>
        <v>melebihi tenor</v>
      </c>
      <c r="G87" s="574" t="str">
        <f t="shared" ca="1" si="12"/>
        <v>melebihi tenor</v>
      </c>
      <c r="L87" s="606"/>
      <c r="M87" s="606"/>
      <c r="N87" s="606"/>
      <c r="O87" s="606"/>
      <c r="P87" s="607"/>
      <c r="Q87" s="606"/>
      <c r="R87" s="606"/>
      <c r="S87" s="606"/>
      <c r="T87" s="606"/>
      <c r="U87" s="586"/>
      <c r="V87" s="586"/>
    </row>
    <row r="88" spans="2:22" ht="15" customHeight="1">
      <c r="B88" s="563">
        <v>78</v>
      </c>
      <c r="C88" s="572" t="str">
        <f t="shared" ca="1" si="10"/>
        <v>melebihi tenor</v>
      </c>
      <c r="D88" s="574" t="str">
        <f t="shared" ca="1" si="8"/>
        <v>melebihi tenor</v>
      </c>
      <c r="E88" s="574" t="str">
        <f t="shared" ca="1" si="9"/>
        <v>melebihi tenor</v>
      </c>
      <c r="F88" s="574" t="str">
        <f t="shared" ca="1" si="11"/>
        <v>melebihi tenor</v>
      </c>
      <c r="G88" s="574" t="str">
        <f t="shared" ca="1" si="12"/>
        <v>melebihi tenor</v>
      </c>
      <c r="L88" s="606"/>
      <c r="M88" s="606"/>
      <c r="N88" s="606"/>
      <c r="O88" s="606"/>
      <c r="P88" s="607"/>
      <c r="Q88" s="606"/>
      <c r="R88" s="606"/>
      <c r="S88" s="606"/>
      <c r="T88" s="606"/>
    </row>
    <row r="89" spans="2:22" ht="15" customHeight="1">
      <c r="B89" s="563">
        <v>79</v>
      </c>
      <c r="C89" s="572" t="str">
        <f t="shared" ca="1" si="10"/>
        <v>melebihi tenor</v>
      </c>
      <c r="D89" s="574" t="str">
        <f t="shared" ca="1" si="8"/>
        <v>melebihi tenor</v>
      </c>
      <c r="E89" s="574" t="str">
        <f t="shared" ca="1" si="9"/>
        <v>melebihi tenor</v>
      </c>
      <c r="F89" s="574" t="str">
        <f t="shared" ca="1" si="11"/>
        <v>melebihi tenor</v>
      </c>
      <c r="G89" s="574" t="str">
        <f t="shared" ca="1" si="12"/>
        <v>melebihi tenor</v>
      </c>
    </row>
    <row r="90" spans="2:22" ht="15" customHeight="1">
      <c r="B90" s="563">
        <v>80</v>
      </c>
      <c r="C90" s="572" t="str">
        <f t="shared" ca="1" si="10"/>
        <v>melebihi tenor</v>
      </c>
      <c r="D90" s="574" t="str">
        <f t="shared" ca="1" si="8"/>
        <v>melebihi tenor</v>
      </c>
      <c r="E90" s="574" t="str">
        <f t="shared" ca="1" si="9"/>
        <v>melebihi tenor</v>
      </c>
      <c r="F90" s="574" t="str">
        <f t="shared" ca="1" si="11"/>
        <v>melebihi tenor</v>
      </c>
      <c r="G90" s="574" t="str">
        <f t="shared" ca="1" si="12"/>
        <v>melebihi tenor</v>
      </c>
    </row>
    <row r="91" spans="2:22" ht="15" customHeight="1">
      <c r="B91" s="563">
        <v>81</v>
      </c>
      <c r="C91" s="572" t="str">
        <f t="shared" ca="1" si="10"/>
        <v>melebihi tenor</v>
      </c>
      <c r="D91" s="574" t="str">
        <f t="shared" ca="1" si="8"/>
        <v>melebihi tenor</v>
      </c>
      <c r="E91" s="574" t="str">
        <f t="shared" ca="1" si="9"/>
        <v>melebihi tenor</v>
      </c>
      <c r="F91" s="574" t="str">
        <f t="shared" ca="1" si="11"/>
        <v>melebihi tenor</v>
      </c>
      <c r="G91" s="574" t="str">
        <f t="shared" ca="1" si="12"/>
        <v>melebihi tenor</v>
      </c>
    </row>
    <row r="92" spans="2:22" ht="15" customHeight="1">
      <c r="B92" s="563">
        <v>82</v>
      </c>
      <c r="C92" s="572" t="str">
        <f t="shared" ca="1" si="10"/>
        <v>melebihi tenor</v>
      </c>
      <c r="D92" s="574" t="str">
        <f t="shared" ca="1" si="8"/>
        <v>melebihi tenor</v>
      </c>
      <c r="E92" s="574" t="str">
        <f t="shared" ca="1" si="9"/>
        <v>melebihi tenor</v>
      </c>
      <c r="F92" s="574" t="str">
        <f t="shared" ca="1" si="11"/>
        <v>melebihi tenor</v>
      </c>
      <c r="G92" s="574" t="str">
        <f t="shared" ca="1" si="12"/>
        <v>melebihi tenor</v>
      </c>
    </row>
    <row r="93" spans="2:22" ht="15" customHeight="1">
      <c r="B93" s="563">
        <v>83</v>
      </c>
      <c r="C93" s="572" t="str">
        <f t="shared" ca="1" si="10"/>
        <v>melebihi tenor</v>
      </c>
      <c r="D93" s="574" t="str">
        <f t="shared" ca="1" si="8"/>
        <v>melebihi tenor</v>
      </c>
      <c r="E93" s="574" t="str">
        <f t="shared" ca="1" si="9"/>
        <v>melebihi tenor</v>
      </c>
      <c r="F93" s="574" t="str">
        <f t="shared" ca="1" si="11"/>
        <v>melebihi tenor</v>
      </c>
      <c r="G93" s="574" t="str">
        <f t="shared" ca="1" si="12"/>
        <v>melebihi tenor</v>
      </c>
    </row>
    <row r="94" spans="2:22" ht="15" customHeight="1">
      <c r="B94" s="563">
        <v>84</v>
      </c>
      <c r="C94" s="572" t="str">
        <f t="shared" ca="1" si="10"/>
        <v>melebihi tenor</v>
      </c>
      <c r="D94" s="574" t="str">
        <f t="shared" ca="1" si="8"/>
        <v>melebihi tenor</v>
      </c>
      <c r="E94" s="574" t="str">
        <f t="shared" ca="1" si="9"/>
        <v>melebihi tenor</v>
      </c>
      <c r="F94" s="574" t="str">
        <f t="shared" ca="1" si="11"/>
        <v>melebihi tenor</v>
      </c>
      <c r="G94" s="574" t="str">
        <f t="shared" ca="1" si="12"/>
        <v>melebihi tenor</v>
      </c>
    </row>
    <row r="95" spans="2:22" ht="15" customHeight="1">
      <c r="B95" s="563">
        <v>85</v>
      </c>
      <c r="C95" s="572" t="str">
        <f t="shared" ca="1" si="10"/>
        <v>melebihi tenor</v>
      </c>
      <c r="D95" s="574" t="str">
        <f t="shared" ca="1" si="8"/>
        <v>melebihi tenor</v>
      </c>
      <c r="E95" s="574" t="str">
        <f t="shared" ca="1" si="9"/>
        <v>melebihi tenor</v>
      </c>
      <c r="F95" s="574" t="str">
        <f t="shared" ca="1" si="11"/>
        <v>melebihi tenor</v>
      </c>
      <c r="G95" s="574" t="str">
        <f t="shared" ca="1" si="12"/>
        <v>melebihi tenor</v>
      </c>
    </row>
    <row r="96" spans="2:22" ht="15" customHeight="1">
      <c r="B96" s="563">
        <v>86</v>
      </c>
      <c r="C96" s="572" t="str">
        <f t="shared" ca="1" si="10"/>
        <v>melebihi tenor</v>
      </c>
      <c r="D96" s="574" t="str">
        <f t="shared" ca="1" si="8"/>
        <v>melebihi tenor</v>
      </c>
      <c r="E96" s="574" t="str">
        <f t="shared" ca="1" si="9"/>
        <v>melebihi tenor</v>
      </c>
      <c r="F96" s="574" t="str">
        <f t="shared" ca="1" si="11"/>
        <v>melebihi tenor</v>
      </c>
      <c r="G96" s="574" t="str">
        <f t="shared" ca="1" si="12"/>
        <v>melebihi tenor</v>
      </c>
    </row>
    <row r="97" spans="2:7" ht="15" customHeight="1">
      <c r="B97" s="563">
        <v>87</v>
      </c>
      <c r="C97" s="572" t="str">
        <f t="shared" ca="1" si="10"/>
        <v>melebihi tenor</v>
      </c>
      <c r="D97" s="574" t="str">
        <f t="shared" ca="1" si="8"/>
        <v>melebihi tenor</v>
      </c>
      <c r="E97" s="574" t="str">
        <f t="shared" ca="1" si="9"/>
        <v>melebihi tenor</v>
      </c>
      <c r="F97" s="574" t="str">
        <f t="shared" ca="1" si="11"/>
        <v>melebihi tenor</v>
      </c>
      <c r="G97" s="574" t="str">
        <f t="shared" ca="1" si="12"/>
        <v>melebihi tenor</v>
      </c>
    </row>
    <row r="98" spans="2:7" ht="15" customHeight="1">
      <c r="B98" s="563">
        <v>88</v>
      </c>
      <c r="C98" s="572" t="str">
        <f t="shared" ca="1" si="10"/>
        <v>melebihi tenor</v>
      </c>
      <c r="D98" s="574" t="str">
        <f t="shared" ca="1" si="8"/>
        <v>melebihi tenor</v>
      </c>
      <c r="E98" s="574" t="str">
        <f t="shared" ca="1" si="9"/>
        <v>melebihi tenor</v>
      </c>
      <c r="F98" s="574" t="str">
        <f t="shared" ca="1" si="11"/>
        <v>melebihi tenor</v>
      </c>
      <c r="G98" s="574" t="str">
        <f t="shared" ca="1" si="12"/>
        <v>melebihi tenor</v>
      </c>
    </row>
    <row r="99" spans="2:7" ht="15" customHeight="1">
      <c r="B99" s="563">
        <v>89</v>
      </c>
      <c r="C99" s="572" t="str">
        <f t="shared" ca="1" si="10"/>
        <v>melebihi tenor</v>
      </c>
      <c r="D99" s="574" t="str">
        <f t="shared" ca="1" si="8"/>
        <v>melebihi tenor</v>
      </c>
      <c r="E99" s="574" t="str">
        <f t="shared" ca="1" si="9"/>
        <v>melebihi tenor</v>
      </c>
      <c r="F99" s="574" t="str">
        <f t="shared" ca="1" si="11"/>
        <v>melebihi tenor</v>
      </c>
      <c r="G99" s="574" t="str">
        <f t="shared" ca="1" si="12"/>
        <v>melebihi tenor</v>
      </c>
    </row>
    <row r="100" spans="2:7" ht="15" customHeight="1">
      <c r="B100" s="563">
        <v>90</v>
      </c>
      <c r="C100" s="572" t="str">
        <f t="shared" ca="1" si="10"/>
        <v>melebihi tenor</v>
      </c>
      <c r="D100" s="574" t="str">
        <f t="shared" ca="1" si="8"/>
        <v>melebihi tenor</v>
      </c>
      <c r="E100" s="574" t="str">
        <f t="shared" ca="1" si="9"/>
        <v>melebihi tenor</v>
      </c>
      <c r="F100" s="574" t="str">
        <f t="shared" ca="1" si="11"/>
        <v>melebihi tenor</v>
      </c>
      <c r="G100" s="574" t="str">
        <f t="shared" ca="1" si="12"/>
        <v>melebihi tenor</v>
      </c>
    </row>
    <row r="101" spans="2:7" ht="15" customHeight="1">
      <c r="B101" s="563">
        <v>91</v>
      </c>
      <c r="C101" s="572" t="str">
        <f t="shared" ca="1" si="10"/>
        <v>melebihi tenor</v>
      </c>
      <c r="D101" s="574" t="str">
        <f t="shared" ca="1" si="8"/>
        <v>melebihi tenor</v>
      </c>
      <c r="E101" s="574" t="str">
        <f t="shared" ca="1" si="9"/>
        <v>melebihi tenor</v>
      </c>
      <c r="F101" s="574" t="str">
        <f t="shared" ca="1" si="11"/>
        <v>melebihi tenor</v>
      </c>
      <c r="G101" s="574" t="str">
        <f t="shared" ca="1" si="12"/>
        <v>melebihi tenor</v>
      </c>
    </row>
    <row r="102" spans="2:7" ht="15" customHeight="1">
      <c r="B102" s="563">
        <v>92</v>
      </c>
      <c r="C102" s="572" t="str">
        <f t="shared" ca="1" si="10"/>
        <v>melebihi tenor</v>
      </c>
      <c r="D102" s="574" t="str">
        <f t="shared" ca="1" si="8"/>
        <v>melebihi tenor</v>
      </c>
      <c r="E102" s="574" t="str">
        <f t="shared" ca="1" si="9"/>
        <v>melebihi tenor</v>
      </c>
      <c r="F102" s="574" t="str">
        <f t="shared" ca="1" si="11"/>
        <v>melebihi tenor</v>
      </c>
      <c r="G102" s="574" t="str">
        <f t="shared" ca="1" si="12"/>
        <v>melebihi tenor</v>
      </c>
    </row>
    <row r="103" spans="2:7" ht="15" customHeight="1">
      <c r="B103" s="563">
        <v>93</v>
      </c>
      <c r="C103" s="572" t="str">
        <f t="shared" ca="1" si="10"/>
        <v>melebihi tenor</v>
      </c>
      <c r="D103" s="574" t="str">
        <f t="shared" ca="1" si="8"/>
        <v>melebihi tenor</v>
      </c>
      <c r="E103" s="574" t="str">
        <f t="shared" ca="1" si="9"/>
        <v>melebihi tenor</v>
      </c>
      <c r="F103" s="574" t="str">
        <f t="shared" ca="1" si="11"/>
        <v>melebihi tenor</v>
      </c>
      <c r="G103" s="574" t="str">
        <f t="shared" ca="1" si="12"/>
        <v>melebihi tenor</v>
      </c>
    </row>
    <row r="104" spans="2:7" ht="15" customHeight="1">
      <c r="B104" s="563">
        <v>94</v>
      </c>
      <c r="C104" s="572" t="str">
        <f t="shared" ca="1" si="10"/>
        <v>melebihi tenor</v>
      </c>
      <c r="D104" s="574" t="str">
        <f t="shared" ca="1" si="8"/>
        <v>melebihi tenor</v>
      </c>
      <c r="E104" s="574" t="str">
        <f t="shared" ca="1" si="9"/>
        <v>melebihi tenor</v>
      </c>
      <c r="F104" s="574" t="str">
        <f t="shared" ca="1" si="11"/>
        <v>melebihi tenor</v>
      </c>
      <c r="G104" s="574" t="str">
        <f t="shared" ca="1" si="12"/>
        <v>melebihi tenor</v>
      </c>
    </row>
    <row r="105" spans="2:7" ht="15" customHeight="1">
      <c r="B105" s="563">
        <v>95</v>
      </c>
      <c r="C105" s="572" t="str">
        <f t="shared" ca="1" si="10"/>
        <v>melebihi tenor</v>
      </c>
      <c r="D105" s="574" t="str">
        <f t="shared" ca="1" si="8"/>
        <v>melebihi tenor</v>
      </c>
      <c r="E105" s="574" t="str">
        <f t="shared" ca="1" si="9"/>
        <v>melebihi tenor</v>
      </c>
      <c r="F105" s="574" t="str">
        <f t="shared" ca="1" si="11"/>
        <v>melebihi tenor</v>
      </c>
      <c r="G105" s="574" t="str">
        <f t="shared" ca="1" si="12"/>
        <v>melebihi tenor</v>
      </c>
    </row>
    <row r="106" spans="2:7" ht="15" customHeight="1">
      <c r="B106" s="563">
        <v>96</v>
      </c>
      <c r="C106" s="572" t="str">
        <f t="shared" ca="1" si="10"/>
        <v>melebihi tenor</v>
      </c>
      <c r="D106" s="574" t="str">
        <f t="shared" ca="1" si="8"/>
        <v>melebihi tenor</v>
      </c>
      <c r="E106" s="574" t="str">
        <f t="shared" ca="1" si="9"/>
        <v>melebihi tenor</v>
      </c>
      <c r="F106" s="574" t="str">
        <f t="shared" ca="1" si="11"/>
        <v>melebihi tenor</v>
      </c>
      <c r="G106" s="574" t="str">
        <f t="shared" ca="1" si="12"/>
        <v>melebihi tenor</v>
      </c>
    </row>
    <row r="107" spans="2:7" ht="15" customHeight="1">
      <c r="B107" s="563">
        <v>97</v>
      </c>
      <c r="C107" s="572" t="str">
        <f t="shared" ca="1" si="10"/>
        <v>melebihi tenor</v>
      </c>
      <c r="D107" s="574" t="str">
        <f t="shared" ref="D107:D130" ca="1" si="13">IFERROR(-PPMT(rate/12,B107,tenor,ph),"melebihi tenor")</f>
        <v>melebihi tenor</v>
      </c>
      <c r="E107" s="574" t="str">
        <f t="shared" ref="E107:E130" ca="1" si="14">IFERROR(-IPMT(rate/12,B107,tenor,ph),"melebihi tenor")</f>
        <v>melebihi tenor</v>
      </c>
      <c r="F107" s="574" t="str">
        <f t="shared" ca="1" si="11"/>
        <v>melebihi tenor</v>
      </c>
      <c r="G107" s="574" t="str">
        <f t="shared" ca="1" si="12"/>
        <v>melebihi tenor</v>
      </c>
    </row>
    <row r="108" spans="2:7" ht="15" customHeight="1">
      <c r="B108" s="563">
        <v>98</v>
      </c>
      <c r="C108" s="572" t="str">
        <f t="shared" ca="1" si="10"/>
        <v>melebihi tenor</v>
      </c>
      <c r="D108" s="574" t="str">
        <f t="shared" ca="1" si="13"/>
        <v>melebihi tenor</v>
      </c>
      <c r="E108" s="574" t="str">
        <f t="shared" ca="1" si="14"/>
        <v>melebihi tenor</v>
      </c>
      <c r="F108" s="574" t="str">
        <f t="shared" ca="1" si="11"/>
        <v>melebihi tenor</v>
      </c>
      <c r="G108" s="574" t="str">
        <f t="shared" ca="1" si="12"/>
        <v>melebihi tenor</v>
      </c>
    </row>
    <row r="109" spans="2:7" ht="15" customHeight="1">
      <c r="B109" s="563">
        <v>99</v>
      </c>
      <c r="C109" s="572" t="str">
        <f t="shared" ca="1" si="10"/>
        <v>melebihi tenor</v>
      </c>
      <c r="D109" s="574" t="str">
        <f t="shared" ca="1" si="13"/>
        <v>melebihi tenor</v>
      </c>
      <c r="E109" s="574" t="str">
        <f t="shared" ca="1" si="14"/>
        <v>melebihi tenor</v>
      </c>
      <c r="F109" s="574" t="str">
        <f t="shared" ca="1" si="11"/>
        <v>melebihi tenor</v>
      </c>
      <c r="G109" s="574" t="str">
        <f t="shared" ca="1" si="12"/>
        <v>melebihi tenor</v>
      </c>
    </row>
    <row r="110" spans="2:7" ht="15" customHeight="1">
      <c r="B110" s="563">
        <v>100</v>
      </c>
      <c r="C110" s="572" t="str">
        <f t="shared" ca="1" si="10"/>
        <v>melebihi tenor</v>
      </c>
      <c r="D110" s="574" t="str">
        <f t="shared" ca="1" si="13"/>
        <v>melebihi tenor</v>
      </c>
      <c r="E110" s="574" t="str">
        <f t="shared" ca="1" si="14"/>
        <v>melebihi tenor</v>
      </c>
      <c r="F110" s="574" t="str">
        <f t="shared" ca="1" si="11"/>
        <v>melebihi tenor</v>
      </c>
      <c r="G110" s="574" t="str">
        <f t="shared" ca="1" si="12"/>
        <v>melebihi tenor</v>
      </c>
    </row>
    <row r="111" spans="2:7" ht="15" customHeight="1">
      <c r="B111" s="563">
        <v>101</v>
      </c>
      <c r="C111" s="572" t="str">
        <f t="shared" ca="1" si="10"/>
        <v>melebihi tenor</v>
      </c>
      <c r="D111" s="574" t="str">
        <f t="shared" ca="1" si="13"/>
        <v>melebihi tenor</v>
      </c>
      <c r="E111" s="574" t="str">
        <f t="shared" ca="1" si="14"/>
        <v>melebihi tenor</v>
      </c>
      <c r="F111" s="574" t="str">
        <f t="shared" ca="1" si="11"/>
        <v>melebihi tenor</v>
      </c>
      <c r="G111" s="574" t="str">
        <f t="shared" ca="1" si="12"/>
        <v>melebihi tenor</v>
      </c>
    </row>
    <row r="112" spans="2:7" ht="15" customHeight="1">
      <c r="B112" s="563">
        <v>102</v>
      </c>
      <c r="C112" s="572" t="str">
        <f t="shared" ca="1" si="10"/>
        <v>melebihi tenor</v>
      </c>
      <c r="D112" s="574" t="str">
        <f t="shared" ca="1" si="13"/>
        <v>melebihi tenor</v>
      </c>
      <c r="E112" s="574" t="str">
        <f t="shared" ca="1" si="14"/>
        <v>melebihi tenor</v>
      </c>
      <c r="F112" s="574" t="str">
        <f t="shared" ca="1" si="11"/>
        <v>melebihi tenor</v>
      </c>
      <c r="G112" s="574" t="str">
        <f t="shared" ca="1" si="12"/>
        <v>melebihi tenor</v>
      </c>
    </row>
    <row r="113" spans="2:7" ht="15" customHeight="1">
      <c r="B113" s="563">
        <v>103</v>
      </c>
      <c r="C113" s="572" t="str">
        <f t="shared" ca="1" si="10"/>
        <v>melebihi tenor</v>
      </c>
      <c r="D113" s="574" t="str">
        <f t="shared" ca="1" si="13"/>
        <v>melebihi tenor</v>
      </c>
      <c r="E113" s="574" t="str">
        <f t="shared" ca="1" si="14"/>
        <v>melebihi tenor</v>
      </c>
      <c r="F113" s="574" t="str">
        <f t="shared" ca="1" si="11"/>
        <v>melebihi tenor</v>
      </c>
      <c r="G113" s="574" t="str">
        <f t="shared" ca="1" si="12"/>
        <v>melebihi tenor</v>
      </c>
    </row>
    <row r="114" spans="2:7" ht="15" customHeight="1">
      <c r="B114" s="563">
        <v>104</v>
      </c>
      <c r="C114" s="572" t="str">
        <f t="shared" ca="1" si="10"/>
        <v>melebihi tenor</v>
      </c>
      <c r="D114" s="574" t="str">
        <f t="shared" ca="1" si="13"/>
        <v>melebihi tenor</v>
      </c>
      <c r="E114" s="574" t="str">
        <f t="shared" ca="1" si="14"/>
        <v>melebihi tenor</v>
      </c>
      <c r="F114" s="574" t="str">
        <f t="shared" ca="1" si="11"/>
        <v>melebihi tenor</v>
      </c>
      <c r="G114" s="574" t="str">
        <f t="shared" ca="1" si="12"/>
        <v>melebihi tenor</v>
      </c>
    </row>
    <row r="115" spans="2:7" ht="15" customHeight="1">
      <c r="B115" s="563">
        <v>105</v>
      </c>
      <c r="C115" s="572" t="str">
        <f t="shared" ca="1" si="10"/>
        <v>melebihi tenor</v>
      </c>
      <c r="D115" s="574" t="str">
        <f t="shared" ca="1" si="13"/>
        <v>melebihi tenor</v>
      </c>
      <c r="E115" s="574" t="str">
        <f t="shared" ca="1" si="14"/>
        <v>melebihi tenor</v>
      </c>
      <c r="F115" s="574" t="str">
        <f t="shared" ca="1" si="11"/>
        <v>melebihi tenor</v>
      </c>
      <c r="G115" s="574" t="str">
        <f t="shared" ca="1" si="12"/>
        <v>melebihi tenor</v>
      </c>
    </row>
    <row r="116" spans="2:7" ht="15" customHeight="1">
      <c r="B116" s="563">
        <v>106</v>
      </c>
      <c r="C116" s="572" t="str">
        <f t="shared" ca="1" si="10"/>
        <v>melebihi tenor</v>
      </c>
      <c r="D116" s="574" t="str">
        <f t="shared" ca="1" si="13"/>
        <v>melebihi tenor</v>
      </c>
      <c r="E116" s="574" t="str">
        <f t="shared" ca="1" si="14"/>
        <v>melebihi tenor</v>
      </c>
      <c r="F116" s="574" t="str">
        <f t="shared" ca="1" si="11"/>
        <v>melebihi tenor</v>
      </c>
      <c r="G116" s="574" t="str">
        <f t="shared" ca="1" si="12"/>
        <v>melebihi tenor</v>
      </c>
    </row>
    <row r="117" spans="2:7" ht="15" customHeight="1">
      <c r="B117" s="563">
        <v>107</v>
      </c>
      <c r="C117" s="572" t="str">
        <f t="shared" ca="1" si="10"/>
        <v>melebihi tenor</v>
      </c>
      <c r="D117" s="574" t="str">
        <f t="shared" ca="1" si="13"/>
        <v>melebihi tenor</v>
      </c>
      <c r="E117" s="574" t="str">
        <f t="shared" ca="1" si="14"/>
        <v>melebihi tenor</v>
      </c>
      <c r="F117" s="574" t="str">
        <f t="shared" ca="1" si="11"/>
        <v>melebihi tenor</v>
      </c>
      <c r="G117" s="574" t="str">
        <f t="shared" ca="1" si="12"/>
        <v>melebihi tenor</v>
      </c>
    </row>
    <row r="118" spans="2:7" ht="15" customHeight="1">
      <c r="B118" s="563">
        <v>108</v>
      </c>
      <c r="C118" s="572" t="str">
        <f t="shared" ca="1" si="10"/>
        <v>melebihi tenor</v>
      </c>
      <c r="D118" s="574" t="str">
        <f t="shared" ca="1" si="13"/>
        <v>melebihi tenor</v>
      </c>
      <c r="E118" s="574" t="str">
        <f t="shared" ca="1" si="14"/>
        <v>melebihi tenor</v>
      </c>
      <c r="F118" s="574" t="str">
        <f t="shared" ca="1" si="11"/>
        <v>melebihi tenor</v>
      </c>
      <c r="G118" s="574" t="str">
        <f t="shared" ca="1" si="12"/>
        <v>melebihi tenor</v>
      </c>
    </row>
    <row r="119" spans="2:7" ht="15" customHeight="1">
      <c r="B119" s="563">
        <v>109</v>
      </c>
      <c r="C119" s="572" t="str">
        <f t="shared" ca="1" si="10"/>
        <v>melebihi tenor</v>
      </c>
      <c r="D119" s="574" t="str">
        <f t="shared" ca="1" si="13"/>
        <v>melebihi tenor</v>
      </c>
      <c r="E119" s="574" t="str">
        <f t="shared" ca="1" si="14"/>
        <v>melebihi tenor</v>
      </c>
      <c r="F119" s="574" t="str">
        <f t="shared" ca="1" si="11"/>
        <v>melebihi tenor</v>
      </c>
      <c r="G119" s="574" t="str">
        <f t="shared" ca="1" si="12"/>
        <v>melebihi tenor</v>
      </c>
    </row>
    <row r="120" spans="2:7" ht="15" customHeight="1">
      <c r="B120" s="563">
        <v>110</v>
      </c>
      <c r="C120" s="572" t="str">
        <f t="shared" ca="1" si="10"/>
        <v>melebihi tenor</v>
      </c>
      <c r="D120" s="574" t="str">
        <f t="shared" ca="1" si="13"/>
        <v>melebihi tenor</v>
      </c>
      <c r="E120" s="574" t="str">
        <f t="shared" ca="1" si="14"/>
        <v>melebihi tenor</v>
      </c>
      <c r="F120" s="574" t="str">
        <f t="shared" ca="1" si="11"/>
        <v>melebihi tenor</v>
      </c>
      <c r="G120" s="574" t="str">
        <f t="shared" ca="1" si="12"/>
        <v>melebihi tenor</v>
      </c>
    </row>
    <row r="121" spans="2:7" ht="15" customHeight="1">
      <c r="B121" s="563">
        <v>111</v>
      </c>
      <c r="C121" s="572" t="str">
        <f t="shared" ca="1" si="10"/>
        <v>melebihi tenor</v>
      </c>
      <c r="D121" s="574" t="str">
        <f t="shared" ca="1" si="13"/>
        <v>melebihi tenor</v>
      </c>
      <c r="E121" s="574" t="str">
        <f t="shared" ca="1" si="14"/>
        <v>melebihi tenor</v>
      </c>
      <c r="F121" s="574" t="str">
        <f t="shared" ca="1" si="11"/>
        <v>melebihi tenor</v>
      </c>
      <c r="G121" s="574" t="str">
        <f t="shared" ca="1" si="12"/>
        <v>melebihi tenor</v>
      </c>
    </row>
    <row r="122" spans="2:7" ht="15" customHeight="1">
      <c r="B122" s="563">
        <v>112</v>
      </c>
      <c r="C122" s="572" t="str">
        <f t="shared" ca="1" si="10"/>
        <v>melebihi tenor</v>
      </c>
      <c r="D122" s="574" t="str">
        <f t="shared" ca="1" si="13"/>
        <v>melebihi tenor</v>
      </c>
      <c r="E122" s="574" t="str">
        <f t="shared" ca="1" si="14"/>
        <v>melebihi tenor</v>
      </c>
      <c r="F122" s="574" t="str">
        <f t="shared" ca="1" si="11"/>
        <v>melebihi tenor</v>
      </c>
      <c r="G122" s="574" t="str">
        <f t="shared" ca="1" si="12"/>
        <v>melebihi tenor</v>
      </c>
    </row>
    <row r="123" spans="2:7" ht="15" customHeight="1">
      <c r="B123" s="563">
        <v>113</v>
      </c>
      <c r="C123" s="572" t="str">
        <f t="shared" ca="1" si="10"/>
        <v>melebihi tenor</v>
      </c>
      <c r="D123" s="574" t="str">
        <f t="shared" ca="1" si="13"/>
        <v>melebihi tenor</v>
      </c>
      <c r="E123" s="574" t="str">
        <f t="shared" ca="1" si="14"/>
        <v>melebihi tenor</v>
      </c>
      <c r="F123" s="574" t="str">
        <f t="shared" ca="1" si="11"/>
        <v>melebihi tenor</v>
      </c>
      <c r="G123" s="574" t="str">
        <f t="shared" ca="1" si="12"/>
        <v>melebihi tenor</v>
      </c>
    </row>
    <row r="124" spans="2:7" ht="15" customHeight="1">
      <c r="B124" s="563">
        <v>114</v>
      </c>
      <c r="C124" s="572" t="str">
        <f t="shared" ca="1" si="10"/>
        <v>melebihi tenor</v>
      </c>
      <c r="D124" s="574" t="str">
        <f t="shared" ca="1" si="13"/>
        <v>melebihi tenor</v>
      </c>
      <c r="E124" s="574" t="str">
        <f t="shared" ca="1" si="14"/>
        <v>melebihi tenor</v>
      </c>
      <c r="F124" s="574" t="str">
        <f t="shared" ca="1" si="11"/>
        <v>melebihi tenor</v>
      </c>
      <c r="G124" s="574" t="str">
        <f t="shared" ca="1" si="12"/>
        <v>melebihi tenor</v>
      </c>
    </row>
    <row r="125" spans="2:7" ht="15" customHeight="1">
      <c r="B125" s="563">
        <v>115</v>
      </c>
      <c r="C125" s="572" t="str">
        <f t="shared" ca="1" si="10"/>
        <v>melebihi tenor</v>
      </c>
      <c r="D125" s="574" t="str">
        <f t="shared" ca="1" si="13"/>
        <v>melebihi tenor</v>
      </c>
      <c r="E125" s="574" t="str">
        <f t="shared" ca="1" si="14"/>
        <v>melebihi tenor</v>
      </c>
      <c r="F125" s="574" t="str">
        <f t="shared" ca="1" si="11"/>
        <v>melebihi tenor</v>
      </c>
      <c r="G125" s="574" t="str">
        <f t="shared" ca="1" si="12"/>
        <v>melebihi tenor</v>
      </c>
    </row>
    <row r="126" spans="2:7" ht="15" customHeight="1">
      <c r="B126" s="563">
        <v>116</v>
      </c>
      <c r="C126" s="572" t="str">
        <f t="shared" ca="1" si="10"/>
        <v>melebihi tenor</v>
      </c>
      <c r="D126" s="574" t="str">
        <f t="shared" ca="1" si="13"/>
        <v>melebihi tenor</v>
      </c>
      <c r="E126" s="574" t="str">
        <f t="shared" ca="1" si="14"/>
        <v>melebihi tenor</v>
      </c>
      <c r="F126" s="574" t="str">
        <f t="shared" ca="1" si="11"/>
        <v>melebihi tenor</v>
      </c>
      <c r="G126" s="574" t="str">
        <f t="shared" ca="1" si="12"/>
        <v>melebihi tenor</v>
      </c>
    </row>
    <row r="127" spans="2:7" ht="15" customHeight="1">
      <c r="B127" s="563">
        <v>117</v>
      </c>
      <c r="C127" s="572" t="str">
        <f t="shared" ca="1" si="10"/>
        <v>melebihi tenor</v>
      </c>
      <c r="D127" s="574" t="str">
        <f t="shared" ca="1" si="13"/>
        <v>melebihi tenor</v>
      </c>
      <c r="E127" s="574" t="str">
        <f t="shared" ca="1" si="14"/>
        <v>melebihi tenor</v>
      </c>
      <c r="F127" s="574" t="str">
        <f t="shared" ca="1" si="11"/>
        <v>melebihi tenor</v>
      </c>
      <c r="G127" s="574" t="str">
        <f t="shared" ca="1" si="12"/>
        <v>melebihi tenor</v>
      </c>
    </row>
    <row r="128" spans="2:7" ht="15" customHeight="1">
      <c r="B128" s="563">
        <v>118</v>
      </c>
      <c r="C128" s="572" t="str">
        <f t="shared" ca="1" si="10"/>
        <v>melebihi tenor</v>
      </c>
      <c r="D128" s="574" t="str">
        <f t="shared" ca="1" si="13"/>
        <v>melebihi tenor</v>
      </c>
      <c r="E128" s="574" t="str">
        <f t="shared" ca="1" si="14"/>
        <v>melebihi tenor</v>
      </c>
      <c r="F128" s="574" t="str">
        <f t="shared" ca="1" si="11"/>
        <v>melebihi tenor</v>
      </c>
      <c r="G128" s="574" t="str">
        <f t="shared" ca="1" si="12"/>
        <v>melebihi tenor</v>
      </c>
    </row>
    <row r="129" spans="2:7" ht="15" customHeight="1">
      <c r="B129" s="563">
        <v>119</v>
      </c>
      <c r="C129" s="572" t="str">
        <f t="shared" ca="1" si="10"/>
        <v>melebihi tenor</v>
      </c>
      <c r="D129" s="574" t="str">
        <f t="shared" ca="1" si="13"/>
        <v>melebihi tenor</v>
      </c>
      <c r="E129" s="574" t="str">
        <f t="shared" ca="1" si="14"/>
        <v>melebihi tenor</v>
      </c>
      <c r="F129" s="574" t="str">
        <f t="shared" ca="1" si="11"/>
        <v>melebihi tenor</v>
      </c>
      <c r="G129" s="574" t="str">
        <f t="shared" ca="1" si="12"/>
        <v>melebihi tenor</v>
      </c>
    </row>
    <row r="130" spans="2:7" ht="15" customHeight="1">
      <c r="B130" s="563">
        <v>120</v>
      </c>
      <c r="C130" s="572" t="str">
        <f t="shared" ca="1" si="10"/>
        <v>melebihi tenor</v>
      </c>
      <c r="D130" s="574" t="str">
        <f t="shared" ca="1" si="13"/>
        <v>melebihi tenor</v>
      </c>
      <c r="E130" s="574" t="str">
        <f t="shared" ca="1" si="14"/>
        <v>melebihi tenor</v>
      </c>
      <c r="F130" s="574" t="str">
        <f t="shared" ca="1" si="11"/>
        <v>melebihi tenor</v>
      </c>
      <c r="G130" s="574" t="str">
        <f t="shared" ca="1" si="12"/>
        <v>melebihi tenor</v>
      </c>
    </row>
  </sheetData>
  <sheetProtection password="E0B5" sheet="1" objects="1" scenarios="1"/>
  <mergeCells count="25">
    <mergeCell ref="C1:G1"/>
    <mergeCell ref="N1:N2"/>
    <mergeCell ref="D8:E8"/>
    <mergeCell ref="S1:S2"/>
    <mergeCell ref="L8:M8"/>
    <mergeCell ref="L35:M35"/>
    <mergeCell ref="L25:M25"/>
    <mergeCell ref="P24:Q24"/>
    <mergeCell ref="P25:Q25"/>
    <mergeCell ref="P26:Q26"/>
    <mergeCell ref="P33:Q33"/>
    <mergeCell ref="P34:Q34"/>
    <mergeCell ref="L34:M34"/>
    <mergeCell ref="R33:S33"/>
    <mergeCell ref="E3:F3"/>
    <mergeCell ref="R16:S16"/>
    <mergeCell ref="L26:M26"/>
    <mergeCell ref="L27:M27"/>
    <mergeCell ref="L16:M16"/>
    <mergeCell ref="L17:M17"/>
    <mergeCell ref="P8:Q8"/>
    <mergeCell ref="P9:Q9"/>
    <mergeCell ref="P16:Q16"/>
    <mergeCell ref="P17:Q17"/>
    <mergeCell ref="L9:M9"/>
  </mergeCells>
  <conditionalFormatting sqref="C10:G130">
    <cfRule type="notContainsText" dxfId="1" priority="1" operator="notContains" text="melebihi tenor">
      <formula>ISERROR(SEARCH("melebihi tenor",C10))</formula>
    </cfRule>
    <cfRule type="containsText" dxfId="0" priority="2" operator="containsText" text="melebihi tenor">
      <formula>NOT(ISERROR(SEARCH("melebihi tenor",C10)))</formula>
    </cfRule>
  </conditionalFormatting>
  <dataValidations count="2">
    <dataValidation type="list" allowBlank="1" showInputMessage="1" showErrorMessage="1" sqref="F6">
      <formula1>$Q$1:$Q$2</formula1>
    </dataValidation>
    <dataValidation type="list" allowBlank="1" showInputMessage="1" showErrorMessage="1" sqref="E4">
      <formula1>$P$10:$P$14</formula1>
    </dataValidation>
  </dataValidations>
  <pageMargins left="0.7" right="0.7" top="0.75" bottom="0.49" header="0.3" footer="0.3"/>
  <pageSetup scale="120" orientation="portrait" horizontalDpi="4294967293" verticalDpi="20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B1:AY47"/>
  <sheetViews>
    <sheetView showGridLines="0" showRowColHeaders="0" defaultGridColor="0" topLeftCell="L1" colorId="22" zoomScaleNormal="100" workbookViewId="0">
      <selection activeCell="R14" sqref="R14"/>
    </sheetView>
  </sheetViews>
  <sheetFormatPr defaultColWidth="9" defaultRowHeight="12.75"/>
  <cols>
    <col min="1" max="1" width="5" style="90" customWidth="1"/>
    <col min="2" max="2" width="27.85546875" style="90" customWidth="1"/>
    <col min="3" max="3" width="4" style="90" customWidth="1"/>
    <col min="4" max="4" width="4.140625" style="90" customWidth="1"/>
    <col min="5" max="5" width="14.28515625" style="90" customWidth="1"/>
    <col min="6" max="6" width="7.140625" style="90" customWidth="1"/>
    <col min="7" max="7" width="5" style="90" customWidth="1"/>
    <col min="8" max="8" width="2.42578125" style="90" customWidth="1"/>
    <col min="9" max="9" width="14.28515625" style="90" customWidth="1"/>
    <col min="10" max="10" width="8.28515625" style="90" customWidth="1"/>
    <col min="11" max="11" width="3.85546875" style="90" customWidth="1"/>
    <col min="12" max="12" width="2.42578125" style="90" customWidth="1"/>
    <col min="13" max="13" width="15" style="90" customWidth="1"/>
    <col min="14" max="14" width="10.28515625" style="90" customWidth="1"/>
    <col min="15" max="15" width="3.7109375" style="90" customWidth="1"/>
    <col min="16" max="16" width="2.42578125" style="90" customWidth="1"/>
    <col min="17" max="17" width="19" style="90" customWidth="1"/>
    <col min="18" max="18" width="7.28515625" style="90" customWidth="1"/>
    <col min="19" max="19" width="4.28515625" style="90" customWidth="1"/>
    <col min="20" max="20" width="4.140625" style="90" customWidth="1"/>
    <col min="21" max="21" width="14.42578125" style="90" bestFit="1" customWidth="1"/>
    <col min="22" max="22" width="9" style="90"/>
    <col min="23" max="24" width="5.140625" style="90" customWidth="1"/>
    <col min="25" max="25" width="14" style="90" bestFit="1" customWidth="1"/>
    <col min="26" max="26" width="13.5703125" style="90" hidden="1" customWidth="1"/>
    <col min="27" max="27" width="14" style="90" hidden="1" customWidth="1"/>
    <col min="28" max="31" width="0" style="90" hidden="1" customWidth="1"/>
    <col min="32" max="32" width="10.28515625" style="90" hidden="1" customWidth="1"/>
    <col min="33" max="34" width="12.28515625" style="90" hidden="1" customWidth="1"/>
    <col min="35" max="35" width="19" style="90" hidden="1" customWidth="1"/>
    <col min="36" max="36" width="18.42578125" style="90" hidden="1" customWidth="1"/>
    <col min="37" max="37" width="21.140625" style="90" hidden="1" customWidth="1"/>
    <col min="38" max="38" width="0" style="90" hidden="1" customWidth="1"/>
    <col min="39" max="16384" width="9" style="90"/>
  </cols>
  <sheetData>
    <row r="1" spans="2:51" ht="27" customHeight="1">
      <c r="B1" s="447"/>
      <c r="M1" s="96"/>
      <c r="N1" s="448"/>
      <c r="O1" s="448"/>
      <c r="P1" s="449"/>
      <c r="Q1" s="450"/>
      <c r="R1" s="451"/>
      <c r="S1" s="126"/>
      <c r="T1" s="126"/>
      <c r="U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row>
    <row r="2" spans="2:51" ht="15">
      <c r="B2" s="452" t="s">
        <v>133</v>
      </c>
      <c r="M2" s="93"/>
      <c r="N2" s="95"/>
      <c r="O2" s="94"/>
      <c r="P2" s="94"/>
      <c r="Q2" s="453"/>
      <c r="R2" s="126"/>
      <c r="S2" s="126"/>
      <c r="T2" s="126"/>
      <c r="U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row>
    <row r="3" spans="2:51" ht="15">
      <c r="B3" s="452" t="s">
        <v>132</v>
      </c>
      <c r="M3" s="454"/>
      <c r="N3" s="95"/>
      <c r="O3" s="94"/>
      <c r="P3" s="455"/>
      <c r="Q3" s="453"/>
      <c r="R3" s="456"/>
      <c r="S3" s="126"/>
      <c r="T3" s="126"/>
      <c r="U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row>
    <row r="4" spans="2:51" ht="13.5">
      <c r="B4" s="452" t="s">
        <v>131</v>
      </c>
      <c r="M4" s="454"/>
      <c r="N4" s="93"/>
      <c r="O4" s="93"/>
      <c r="P4" s="93"/>
      <c r="Q4" s="456"/>
      <c r="R4" s="456"/>
      <c r="S4" s="126"/>
      <c r="T4" s="126"/>
      <c r="U4" s="126"/>
      <c r="X4" s="126"/>
      <c r="Y4" s="126" t="s">
        <v>105</v>
      </c>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row>
    <row r="5" spans="2:51">
      <c r="B5" s="457"/>
      <c r="M5" s="93"/>
      <c r="N5" s="93"/>
      <c r="O5" s="93"/>
      <c r="P5" s="93"/>
      <c r="Q5" s="128"/>
      <c r="R5" s="128"/>
      <c r="S5" s="92"/>
      <c r="T5" s="92"/>
      <c r="U5" s="92"/>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row>
    <row r="6" spans="2:51">
      <c r="B6" s="457"/>
      <c r="M6" s="458"/>
      <c r="N6" s="93"/>
      <c r="O6" s="93"/>
      <c r="P6" s="93"/>
      <c r="Q6" s="98"/>
      <c r="R6" s="128"/>
      <c r="S6" s="128"/>
      <c r="T6" s="128"/>
      <c r="U6" s="128"/>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row>
    <row r="7" spans="2:51">
      <c r="B7" s="457"/>
      <c r="I7" s="91"/>
      <c r="J7" s="91"/>
      <c r="K7" s="91"/>
      <c r="L7" s="91"/>
      <c r="M7" s="130"/>
      <c r="N7" s="130"/>
      <c r="O7" s="130"/>
      <c r="P7" s="232"/>
      <c r="Q7" s="128"/>
      <c r="R7" s="128"/>
      <c r="S7" s="128"/>
      <c r="T7" s="128"/>
      <c r="U7" s="128"/>
      <c r="X7" s="126"/>
      <c r="Y7" s="126"/>
      <c r="Z7" s="126"/>
      <c r="AA7" s="126"/>
      <c r="AB7" s="126"/>
      <c r="AC7" s="998" t="s">
        <v>168</v>
      </c>
      <c r="AD7" s="998"/>
      <c r="AE7" s="998"/>
      <c r="AF7" s="998"/>
      <c r="AG7" s="998"/>
      <c r="AH7" s="998"/>
      <c r="AI7" s="126"/>
      <c r="AJ7" s="126"/>
      <c r="AK7" s="126"/>
      <c r="AL7" s="126"/>
      <c r="AM7" s="126"/>
      <c r="AN7" s="126"/>
      <c r="AO7" s="126"/>
      <c r="AP7" s="126"/>
      <c r="AQ7" s="126"/>
      <c r="AR7" s="126"/>
      <c r="AS7" s="126"/>
      <c r="AT7" s="126"/>
      <c r="AU7" s="126"/>
      <c r="AV7" s="126"/>
      <c r="AW7" s="126"/>
      <c r="AX7" s="126"/>
      <c r="AY7" s="126"/>
    </row>
    <row r="8" spans="2:51" ht="21.75" customHeight="1">
      <c r="B8" s="459" t="s">
        <v>130</v>
      </c>
      <c r="E8" s="995" t="s">
        <v>129</v>
      </c>
      <c r="F8" s="996"/>
      <c r="G8" s="997"/>
      <c r="H8" s="678"/>
      <c r="I8" s="995" t="s">
        <v>128</v>
      </c>
      <c r="J8" s="996"/>
      <c r="K8" s="997"/>
      <c r="L8" s="678"/>
      <c r="M8" s="995" t="s">
        <v>127</v>
      </c>
      <c r="N8" s="996"/>
      <c r="O8" s="997"/>
      <c r="P8" s="497"/>
      <c r="Q8" s="999" t="s">
        <v>126</v>
      </c>
      <c r="R8" s="1000"/>
      <c r="S8" s="1001"/>
      <c r="T8" s="498"/>
      <c r="U8" s="999" t="s">
        <v>217</v>
      </c>
      <c r="V8" s="1000"/>
      <c r="W8" s="1001"/>
      <c r="X8" s="499"/>
      <c r="Y8" s="514" t="s">
        <v>190</v>
      </c>
      <c r="Z8" s="622" t="s">
        <v>163</v>
      </c>
      <c r="AA8" s="622" t="s">
        <v>164</v>
      </c>
      <c r="AB8" s="126"/>
      <c r="AC8" s="622" t="s">
        <v>165</v>
      </c>
      <c r="AD8" s="622" t="s">
        <v>166</v>
      </c>
      <c r="AE8" s="622" t="s">
        <v>137</v>
      </c>
      <c r="AF8" s="622" t="s">
        <v>167</v>
      </c>
      <c r="AG8" s="622" t="s">
        <v>169</v>
      </c>
      <c r="AH8" s="622" t="s">
        <v>170</v>
      </c>
      <c r="AI8" s="500" t="s">
        <v>172</v>
      </c>
      <c r="AJ8" s="622" t="s">
        <v>173</v>
      </c>
      <c r="AK8" s="126"/>
      <c r="AL8" s="126"/>
      <c r="AM8" s="126"/>
      <c r="AN8" s="126"/>
      <c r="AO8" s="126"/>
      <c r="AP8" s="126"/>
      <c r="AQ8" s="126"/>
      <c r="AR8" s="126"/>
      <c r="AS8" s="126"/>
      <c r="AT8" s="126"/>
      <c r="AU8" s="126"/>
      <c r="AV8" s="126"/>
      <c r="AW8" s="126"/>
      <c r="AX8" s="126"/>
      <c r="AY8" s="126"/>
    </row>
    <row r="9" spans="2:51" ht="12.75" customHeight="1">
      <c r="B9" s="459"/>
      <c r="E9" s="409" t="s">
        <v>105</v>
      </c>
      <c r="F9" s="130"/>
      <c r="G9" s="410" t="s">
        <v>105</v>
      </c>
      <c r="H9" s="130"/>
      <c r="I9" s="409"/>
      <c r="J9" s="130"/>
      <c r="K9" s="410"/>
      <c r="L9" s="130"/>
      <c r="M9" s="409"/>
      <c r="N9" s="130"/>
      <c r="O9" s="410"/>
      <c r="P9" s="232"/>
      <c r="Q9" s="460"/>
      <c r="R9" s="232"/>
      <c r="S9" s="461"/>
      <c r="T9" s="232"/>
      <c r="U9" s="460"/>
      <c r="V9" s="232"/>
      <c r="W9" s="461"/>
      <c r="X9" s="456"/>
      <c r="Y9" s="642">
        <f ca="1">((((1+$F$14/100*1)*1)/((1+($F$14/100*1-(up_share/100*1)))*1))*$E$13)-$E$13</f>
        <v>1491002.5706940889</v>
      </c>
      <c r="Z9" s="501">
        <f ca="1">Y9*6.56%</f>
        <v>97809.768637532223</v>
      </c>
      <c r="AA9" s="502">
        <f t="shared" ref="AA9:AA11" ca="1" si="0">Y9-Z9</f>
        <v>1393192.8020565568</v>
      </c>
      <c r="AB9" s="126"/>
      <c r="AC9" s="503">
        <v>300000</v>
      </c>
      <c r="AD9" s="503">
        <v>150000</v>
      </c>
      <c r="AE9" s="503">
        <v>300000</v>
      </c>
      <c r="AF9" s="503">
        <v>1200000</v>
      </c>
      <c r="AG9" s="503">
        <f ca="1">IF($E$16&gt;=1000000000,1800000,IF($E$16&gt;500000000,850000000,IF($E$16&gt;250000000,450000,IF($E$16&gt;100000000,200000,IF($E$16&gt;50000000,100000,50000)))))</f>
        <v>200000</v>
      </c>
      <c r="AH9" s="504">
        <f ca="1">SUM(AC9:AG9)</f>
        <v>2150000</v>
      </c>
      <c r="AI9" s="992" t="e">
        <f>PERHITUNGAN!C14+PERHITUNGAN!C12</f>
        <v>#VALUE!</v>
      </c>
      <c r="AJ9" s="504" t="e">
        <f ca="1">AI9-AH9</f>
        <v>#VALUE!</v>
      </c>
      <c r="AK9" s="126"/>
      <c r="AL9" s="126"/>
      <c r="AM9" s="126"/>
      <c r="AN9" s="126"/>
      <c r="AO9" s="126"/>
      <c r="AP9" s="126"/>
      <c r="AQ9" s="126"/>
      <c r="AR9" s="126"/>
      <c r="AS9" s="126"/>
      <c r="AT9" s="126"/>
      <c r="AU9" s="126"/>
      <c r="AV9" s="126"/>
      <c r="AW9" s="126"/>
      <c r="AX9" s="126"/>
      <c r="AY9" s="126"/>
    </row>
    <row r="10" spans="2:51" ht="12.75" customHeight="1">
      <c r="B10" s="459" t="s">
        <v>125</v>
      </c>
      <c r="C10" s="111" t="s">
        <v>111</v>
      </c>
      <c r="D10" s="90" t="s">
        <v>110</v>
      </c>
      <c r="E10" s="413">
        <f>+Program!D4</f>
        <v>100000000</v>
      </c>
      <c r="F10" s="130"/>
      <c r="G10" s="410"/>
      <c r="H10" s="130"/>
      <c r="I10" s="413">
        <f>+E10</f>
        <v>100000000</v>
      </c>
      <c r="J10" s="130"/>
      <c r="K10" s="410"/>
      <c r="L10" s="130"/>
      <c r="M10" s="413">
        <f>+I10</f>
        <v>100000000</v>
      </c>
      <c r="N10" s="130"/>
      <c r="O10" s="410"/>
      <c r="P10" s="232"/>
      <c r="Q10" s="462">
        <f>+M10</f>
        <v>100000000</v>
      </c>
      <c r="R10" s="232"/>
      <c r="S10" s="461"/>
      <c r="T10" s="232"/>
      <c r="U10" s="462">
        <f>+Q10</f>
        <v>100000000</v>
      </c>
      <c r="V10" s="232"/>
      <c r="W10" s="461"/>
      <c r="X10" s="456"/>
      <c r="Y10" s="642">
        <f ca="1">((((1+$J$14/100*2)*2)/((1+($J$14/100*2-(up_share/100*2)))*2))*$I$13)-$I$13</f>
        <v>2604790.4191616625</v>
      </c>
      <c r="Z10" s="501">
        <f ca="1">Y10*6.56%</f>
        <v>170874.25149700503</v>
      </c>
      <c r="AA10" s="502">
        <f t="shared" ca="1" si="0"/>
        <v>2433916.1676646573</v>
      </c>
      <c r="AB10" s="126"/>
      <c r="AC10" s="503">
        <v>300000</v>
      </c>
      <c r="AD10" s="503">
        <v>150000</v>
      </c>
      <c r="AE10" s="503">
        <v>400000</v>
      </c>
      <c r="AF10" s="503">
        <v>1400000</v>
      </c>
      <c r="AG10" s="503">
        <f ca="1">IF($I$16&gt;=1000000000,1800000,IF($I$16&gt;500000000,850000000,IF($I$16&gt;250000000,450000,IF($I$16&gt;100000000,200000,IF($I$16&gt;50000000,100000,50000)))))</f>
        <v>200000</v>
      </c>
      <c r="AH10" s="504">
        <f t="shared" ref="AH10:AH12" ca="1" si="1">SUM(AC10:AG10)</f>
        <v>2450000</v>
      </c>
      <c r="AI10" s="992"/>
      <c r="AJ10" s="504" t="e">
        <f ca="1">AI9-AH10</f>
        <v>#VALUE!</v>
      </c>
      <c r="AK10" s="126"/>
      <c r="AL10" s="126"/>
      <c r="AM10" s="126"/>
      <c r="AN10" s="126"/>
      <c r="AO10" s="126"/>
      <c r="AP10" s="126"/>
      <c r="AQ10" s="126"/>
      <c r="AR10" s="126"/>
      <c r="AS10" s="126"/>
      <c r="AT10" s="126"/>
      <c r="AU10" s="126"/>
      <c r="AV10" s="126"/>
      <c r="AW10" s="126"/>
      <c r="AX10" s="126"/>
      <c r="AY10" s="126"/>
    </row>
    <row r="11" spans="2:51" ht="12.75" customHeight="1">
      <c r="B11" s="459" t="s">
        <v>116</v>
      </c>
      <c r="C11" s="111" t="s">
        <v>111</v>
      </c>
      <c r="D11" s="90" t="s">
        <v>110</v>
      </c>
      <c r="E11" s="413">
        <f>+Program!$D$5-E20-E21-E22</f>
        <v>13000000</v>
      </c>
      <c r="F11" s="203">
        <f>+E11/E10*100</f>
        <v>13</v>
      </c>
      <c r="G11" s="410" t="s">
        <v>122</v>
      </c>
      <c r="H11" s="130"/>
      <c r="I11" s="413">
        <f>+Program!$D$5-I20-I22-I21</f>
        <v>13000000</v>
      </c>
      <c r="J11" s="203">
        <f>+I11/I10*100</f>
        <v>13</v>
      </c>
      <c r="K11" s="410" t="s">
        <v>122</v>
      </c>
      <c r="L11" s="130"/>
      <c r="M11" s="413">
        <f>+Program!$D$5-M20-M21-M22</f>
        <v>13000000</v>
      </c>
      <c r="N11" s="203">
        <f>+M11/M10*100</f>
        <v>13</v>
      </c>
      <c r="O11" s="410" t="s">
        <v>122</v>
      </c>
      <c r="P11" s="232"/>
      <c r="Q11" s="462">
        <f>+Program!$D$5-Q20-Q21-Q22</f>
        <v>13000000</v>
      </c>
      <c r="R11" s="113">
        <f>+Q11/Q10*100</f>
        <v>13</v>
      </c>
      <c r="S11" s="461" t="s">
        <v>122</v>
      </c>
      <c r="T11" s="232"/>
      <c r="U11" s="462">
        <f>+Program!$D$5-U20-U21-U22</f>
        <v>13000000</v>
      </c>
      <c r="V11" s="113">
        <f>+U11/U10*100</f>
        <v>13</v>
      </c>
      <c r="W11" s="461" t="s">
        <v>122</v>
      </c>
      <c r="X11" s="456"/>
      <c r="Y11" s="642">
        <f ca="1">((((1+$N$14/100*3)*3)/((1+($N$14/100*3-(up_share/100*3)))*3))*$M$13)-$M$13</f>
        <v>3437150.1942450851</v>
      </c>
      <c r="Z11" s="501">
        <f ca="1">Y11*6.56%</f>
        <v>225477.05274247756</v>
      </c>
      <c r="AA11" s="502">
        <f t="shared" ca="1" si="0"/>
        <v>3211673.1415026076</v>
      </c>
      <c r="AB11" s="126"/>
      <c r="AC11" s="503">
        <v>300000</v>
      </c>
      <c r="AD11" s="503">
        <v>150000</v>
      </c>
      <c r="AE11" s="503">
        <v>500000</v>
      </c>
      <c r="AF11" s="503">
        <v>1600000</v>
      </c>
      <c r="AG11" s="503">
        <f ca="1">IF($M$16&gt;=1000000000,1800000,IF($M$16&gt;500000000,850000000,IF($M$16&gt;250000000,450000,IF($M$16&gt;100000000,200000,IF($M$16&gt;50000000,100000,50000)))))</f>
        <v>200000</v>
      </c>
      <c r="AH11" s="504">
        <f t="shared" ca="1" si="1"/>
        <v>2750000</v>
      </c>
      <c r="AI11" s="992"/>
      <c r="AJ11" s="504" t="e">
        <f ca="1">AI9-AH11</f>
        <v>#VALUE!</v>
      </c>
      <c r="AK11" s="126"/>
      <c r="AL11" s="126"/>
      <c r="AM11" s="126"/>
      <c r="AN11" s="126"/>
      <c r="AO11" s="126"/>
      <c r="AP11" s="126"/>
      <c r="AQ11" s="126"/>
      <c r="AR11" s="126"/>
      <c r="AS11" s="126"/>
      <c r="AT11" s="126"/>
      <c r="AU11" s="126"/>
      <c r="AV11" s="126"/>
      <c r="AW11" s="126"/>
      <c r="AX11" s="126"/>
      <c r="AY11" s="126"/>
    </row>
    <row r="12" spans="2:51" ht="12.75" customHeight="1">
      <c r="B12" s="459"/>
      <c r="C12" s="111"/>
      <c r="E12" s="416" t="s">
        <v>115</v>
      </c>
      <c r="F12" s="240" t="s">
        <v>97</v>
      </c>
      <c r="G12" s="410"/>
      <c r="H12" s="130"/>
      <c r="I12" s="416" t="s">
        <v>115</v>
      </c>
      <c r="J12" s="240" t="s">
        <v>97</v>
      </c>
      <c r="K12" s="410"/>
      <c r="L12" s="130"/>
      <c r="M12" s="679" t="s">
        <v>115</v>
      </c>
      <c r="N12" s="240" t="s">
        <v>97</v>
      </c>
      <c r="O12" s="410"/>
      <c r="P12" s="232"/>
      <c r="Q12" s="463" t="s">
        <v>115</v>
      </c>
      <c r="R12" s="242" t="s">
        <v>97</v>
      </c>
      <c r="S12" s="461"/>
      <c r="T12" s="232"/>
      <c r="U12" s="463" t="s">
        <v>115</v>
      </c>
      <c r="V12" s="242" t="s">
        <v>97</v>
      </c>
      <c r="W12" s="461"/>
      <c r="X12" s="456"/>
      <c r="Y12" s="642">
        <f ca="1">((((1+$R$14/100*4)*4)/((1+($R$14/100*4-(up_share/100*4)))*4))*$Q$13)-$Q$13</f>
        <v>3993573.559788838</v>
      </c>
      <c r="Z12" s="501">
        <f ca="1">Y12*6.56%</f>
        <v>261978.42552214774</v>
      </c>
      <c r="AA12" s="502">
        <f ca="1">Y12-Z12</f>
        <v>3731595.1342666904</v>
      </c>
      <c r="AB12" s="126"/>
      <c r="AC12" s="503">
        <v>300000</v>
      </c>
      <c r="AD12" s="503">
        <v>150000</v>
      </c>
      <c r="AE12" s="503">
        <v>600000</v>
      </c>
      <c r="AF12" s="503">
        <v>1850000</v>
      </c>
      <c r="AG12" s="503">
        <f ca="1">IF($Q$16&gt;=1000000000,1800000,IF($Q$16&gt;500000000,850000000,IF($Q$16&gt;250000000,450000,IF($Q$16&gt;100000000,200000,IF($Q$16&gt;50000000,100000,50000)))))</f>
        <v>200000</v>
      </c>
      <c r="AH12" s="504">
        <f t="shared" ca="1" si="1"/>
        <v>3100000</v>
      </c>
      <c r="AI12" s="992"/>
      <c r="AJ12" s="504" t="e">
        <f ca="1">AI9-AH12</f>
        <v>#VALUE!</v>
      </c>
      <c r="AK12" s="126"/>
      <c r="AL12" s="126"/>
      <c r="AM12" s="126"/>
      <c r="AN12" s="126"/>
      <c r="AO12" s="126"/>
      <c r="AP12" s="126"/>
      <c r="AQ12" s="126"/>
      <c r="AR12" s="126"/>
      <c r="AS12" s="126"/>
      <c r="AT12" s="126"/>
      <c r="AU12" s="126"/>
      <c r="AV12" s="126"/>
      <c r="AW12" s="126"/>
      <c r="AX12" s="126"/>
      <c r="AY12" s="126"/>
    </row>
    <row r="13" spans="2:51" ht="12.75" customHeight="1">
      <c r="B13" s="459" t="s">
        <v>124</v>
      </c>
      <c r="C13" s="111" t="s">
        <v>111</v>
      </c>
      <c r="D13" s="90" t="s">
        <v>110</v>
      </c>
      <c r="E13" s="413">
        <f>+E10-E11</f>
        <v>87000000</v>
      </c>
      <c r="F13" s="130"/>
      <c r="G13" s="410"/>
      <c r="H13" s="130"/>
      <c r="I13" s="413">
        <f>+I10-I11</f>
        <v>87000000</v>
      </c>
      <c r="J13" s="130"/>
      <c r="K13" s="410"/>
      <c r="L13" s="130"/>
      <c r="M13" s="413">
        <f>+M10-M11</f>
        <v>87000000</v>
      </c>
      <c r="N13" s="130"/>
      <c r="O13" s="410"/>
      <c r="P13" s="232"/>
      <c r="Q13" s="462">
        <f>+Q10-Q11</f>
        <v>87000000</v>
      </c>
      <c r="R13" s="232"/>
      <c r="S13" s="461"/>
      <c r="T13" s="232"/>
      <c r="U13" s="462">
        <f>+U10-U11</f>
        <v>87000000</v>
      </c>
      <c r="V13" s="232"/>
      <c r="W13" s="461"/>
      <c r="X13" s="456"/>
      <c r="Y13" s="642">
        <f ca="1">((((1+$V$14/100*5)*5)/((1+($V$14/100*5-(up_share/100*5)))*5))*$U$13)-$U$13</f>
        <v>4397270.659590587</v>
      </c>
      <c r="Z13" s="501">
        <f ca="1">Y13*6.56%</f>
        <v>288460.95526914246</v>
      </c>
      <c r="AA13" s="502">
        <f ca="1">Y13-Z13</f>
        <v>4108809.7043214445</v>
      </c>
      <c r="AB13" s="126"/>
      <c r="AC13" s="503">
        <v>300000</v>
      </c>
      <c r="AD13" s="503">
        <v>150000</v>
      </c>
      <c r="AE13" s="503">
        <v>600000</v>
      </c>
      <c r="AF13" s="503">
        <f>1850000+250000</f>
        <v>2100000</v>
      </c>
      <c r="AG13" s="503">
        <f ca="1">IF($U$16&gt;=1000000000,1800000,IF($U$16&gt;500000000,850000000,IF($U$16&gt;250000000,450000,IF($U$16&gt;100000000,200000,IF($U$16&gt;50000000,100000,50000)))))</f>
        <v>200000</v>
      </c>
      <c r="AH13" s="504">
        <f t="shared" ref="AH13" ca="1" si="2">SUM(AC13:AG13)</f>
        <v>3350000</v>
      </c>
      <c r="AI13" s="992"/>
      <c r="AJ13" s="504" t="e">
        <f ca="1">AI9-AH13</f>
        <v>#VALUE!</v>
      </c>
      <c r="AK13" s="126"/>
      <c r="AL13" s="126"/>
      <c r="AM13" s="126"/>
      <c r="AN13" s="126"/>
      <c r="AO13" s="126"/>
      <c r="AP13" s="126"/>
      <c r="AQ13" s="126"/>
      <c r="AR13" s="126"/>
      <c r="AS13" s="126"/>
      <c r="AT13" s="126"/>
      <c r="AU13" s="126"/>
      <c r="AV13" s="126"/>
      <c r="AW13" s="126"/>
      <c r="AX13" s="126"/>
      <c r="AY13" s="126"/>
    </row>
    <row r="14" spans="2:51" ht="12.75" customHeight="1">
      <c r="B14" s="459" t="s">
        <v>123</v>
      </c>
      <c r="C14" s="111" t="s">
        <v>111</v>
      </c>
      <c r="D14" s="90" t="s">
        <v>110</v>
      </c>
      <c r="E14" s="413">
        <f ca="1">+E13*F14/100</f>
        <v>16269000.000000002</v>
      </c>
      <c r="F14" s="244">
        <f ca="1">RATE1</f>
        <v>18.700000000000003</v>
      </c>
      <c r="G14" s="410" t="s">
        <v>122</v>
      </c>
      <c r="H14" s="130"/>
      <c r="I14" s="413">
        <f ca="1">+I13*2*J14/100</f>
        <v>32712000</v>
      </c>
      <c r="J14" s="244">
        <f ca="1">RATE2</f>
        <v>18.8</v>
      </c>
      <c r="K14" s="410" t="s">
        <v>122</v>
      </c>
      <c r="L14" s="130"/>
      <c r="M14" s="204">
        <f ca="1">+M13*3*N14/100</f>
        <v>50346900.000000007</v>
      </c>
      <c r="N14" s="244">
        <f ca="1">RATE3</f>
        <v>19.290000000000003</v>
      </c>
      <c r="O14" s="410" t="s">
        <v>122</v>
      </c>
      <c r="P14" s="232"/>
      <c r="Q14" s="115">
        <f ca="1">+Q13*4*R14/100</f>
        <v>71583600</v>
      </c>
      <c r="R14" s="296">
        <f ca="1">RATE4</f>
        <v>20.57</v>
      </c>
      <c r="S14" s="461" t="s">
        <v>122</v>
      </c>
      <c r="T14" s="232"/>
      <c r="U14" s="115">
        <f ca="1">+U13*5*V14/100</f>
        <v>93829500</v>
      </c>
      <c r="V14" s="296">
        <f ca="1">RATE5</f>
        <v>21.57</v>
      </c>
      <c r="W14" s="461" t="s">
        <v>122</v>
      </c>
      <c r="X14" s="456"/>
      <c r="Y14" s="643"/>
      <c r="Z14" s="126"/>
      <c r="AA14" s="126"/>
      <c r="AB14" s="126"/>
      <c r="AC14" s="126"/>
      <c r="AD14" s="126"/>
      <c r="AE14" s="126"/>
      <c r="AF14" s="126"/>
      <c r="AG14" s="505"/>
      <c r="AH14" s="126"/>
      <c r="AI14" s="126"/>
      <c r="AJ14" s="126"/>
      <c r="AK14" s="126"/>
      <c r="AL14" s="126"/>
      <c r="AM14" s="126"/>
      <c r="AN14" s="126"/>
      <c r="AO14" s="126"/>
      <c r="AP14" s="126"/>
      <c r="AQ14" s="126"/>
      <c r="AR14" s="126"/>
      <c r="AS14" s="126"/>
      <c r="AT14" s="126"/>
      <c r="AU14" s="126"/>
      <c r="AV14" s="126"/>
      <c r="AW14" s="126"/>
      <c r="AX14" s="126"/>
      <c r="AY14" s="126"/>
    </row>
    <row r="15" spans="2:51" ht="12.75" customHeight="1">
      <c r="B15" s="459"/>
      <c r="C15" s="111"/>
      <c r="E15" s="416" t="s">
        <v>115</v>
      </c>
      <c r="F15" s="240" t="s">
        <v>114</v>
      </c>
      <c r="G15" s="410"/>
      <c r="H15" s="130"/>
      <c r="I15" s="416" t="s">
        <v>115</v>
      </c>
      <c r="J15" s="240" t="s">
        <v>114</v>
      </c>
      <c r="K15" s="410"/>
      <c r="L15" s="130"/>
      <c r="M15" s="679" t="s">
        <v>115</v>
      </c>
      <c r="N15" s="240" t="s">
        <v>114</v>
      </c>
      <c r="O15" s="410"/>
      <c r="P15" s="232"/>
      <c r="Q15" s="463" t="s">
        <v>115</v>
      </c>
      <c r="R15" s="242" t="s">
        <v>114</v>
      </c>
      <c r="S15" s="461"/>
      <c r="T15" s="232"/>
      <c r="U15" s="463" t="s">
        <v>115</v>
      </c>
      <c r="V15" s="242" t="s">
        <v>114</v>
      </c>
      <c r="W15" s="461"/>
      <c r="X15" s="456"/>
      <c r="Y15" s="643"/>
      <c r="Z15" s="126"/>
      <c r="AA15" s="126"/>
      <c r="AB15" s="126"/>
      <c r="AC15" s="998" t="s">
        <v>171</v>
      </c>
      <c r="AD15" s="998"/>
      <c r="AE15" s="998"/>
      <c r="AF15" s="998"/>
      <c r="AG15" s="998"/>
      <c r="AH15" s="998"/>
      <c r="AI15" s="126"/>
      <c r="AJ15" s="126"/>
      <c r="AK15" s="126"/>
      <c r="AL15" s="126"/>
      <c r="AM15" s="126"/>
      <c r="AN15" s="126"/>
      <c r="AO15" s="126"/>
      <c r="AP15" s="126"/>
      <c r="AQ15" s="126"/>
      <c r="AR15" s="126"/>
      <c r="AS15" s="126"/>
      <c r="AT15" s="126"/>
      <c r="AU15" s="126"/>
      <c r="AV15" s="126"/>
      <c r="AW15" s="126"/>
      <c r="AX15" s="126"/>
      <c r="AY15" s="126"/>
    </row>
    <row r="16" spans="2:51" ht="12.75" customHeight="1">
      <c r="B16" s="459" t="s">
        <v>121</v>
      </c>
      <c r="C16" s="111" t="s">
        <v>111</v>
      </c>
      <c r="D16" s="90" t="s">
        <v>110</v>
      </c>
      <c r="E16" s="413">
        <f ca="1">+E13+E14</f>
        <v>103269000</v>
      </c>
      <c r="F16" s="130"/>
      <c r="G16" s="410"/>
      <c r="H16" s="130"/>
      <c r="I16" s="413">
        <f ca="1">+I14+I13</f>
        <v>119712000</v>
      </c>
      <c r="J16" s="130"/>
      <c r="K16" s="410"/>
      <c r="L16" s="130"/>
      <c r="M16" s="413">
        <f ca="1">+M13+M14</f>
        <v>137346900</v>
      </c>
      <c r="N16" s="130"/>
      <c r="O16" s="410"/>
      <c r="P16" s="232"/>
      <c r="Q16" s="462">
        <f ca="1">+Q14+Q13</f>
        <v>158583600</v>
      </c>
      <c r="R16" s="232"/>
      <c r="S16" s="461"/>
      <c r="T16" s="232"/>
      <c r="U16" s="462">
        <f ca="1">+U14+U13</f>
        <v>180829500</v>
      </c>
      <c r="V16" s="232"/>
      <c r="W16" s="461"/>
      <c r="X16" s="456"/>
      <c r="Y16" s="92"/>
      <c r="Z16" s="126"/>
      <c r="AA16" s="126"/>
      <c r="AB16" s="126"/>
      <c r="AC16" s="622" t="s">
        <v>165</v>
      </c>
      <c r="AD16" s="622" t="s">
        <v>166</v>
      </c>
      <c r="AE16" s="622" t="s">
        <v>137</v>
      </c>
      <c r="AF16" s="622" t="s">
        <v>167</v>
      </c>
      <c r="AG16" s="622" t="s">
        <v>169</v>
      </c>
      <c r="AH16" s="622" t="s">
        <v>170</v>
      </c>
      <c r="AI16" s="506" t="s">
        <v>175</v>
      </c>
      <c r="AJ16" s="506"/>
      <c r="AK16" s="622" t="s">
        <v>173</v>
      </c>
      <c r="AL16" s="126"/>
      <c r="AM16" s="126"/>
      <c r="AN16" s="126"/>
      <c r="AO16" s="126"/>
      <c r="AP16" s="126"/>
      <c r="AQ16" s="126"/>
      <c r="AR16" s="126"/>
      <c r="AS16" s="126"/>
      <c r="AT16" s="126"/>
      <c r="AU16" s="126"/>
      <c r="AV16" s="126"/>
      <c r="AW16" s="126"/>
      <c r="AX16" s="126"/>
      <c r="AY16" s="126"/>
    </row>
    <row r="17" spans="2:51" ht="12.75" customHeight="1">
      <c r="B17" s="459"/>
      <c r="C17" s="111"/>
      <c r="E17" s="409"/>
      <c r="F17" s="130"/>
      <c r="G17" s="410"/>
      <c r="H17" s="130"/>
      <c r="I17" s="409"/>
      <c r="J17" s="130"/>
      <c r="K17" s="410"/>
      <c r="L17" s="130"/>
      <c r="M17" s="409"/>
      <c r="N17" s="130"/>
      <c r="O17" s="410"/>
      <c r="P17" s="232"/>
      <c r="Q17" s="460"/>
      <c r="R17" s="232"/>
      <c r="S17" s="461"/>
      <c r="T17" s="232"/>
      <c r="U17" s="460"/>
      <c r="V17" s="232"/>
      <c r="W17" s="461"/>
      <c r="X17" s="456"/>
      <c r="Y17" s="92"/>
      <c r="Z17" s="126"/>
      <c r="AA17" s="126"/>
      <c r="AB17" s="126"/>
      <c r="AC17" s="503">
        <v>300000</v>
      </c>
      <c r="AD17" s="503">
        <v>150000</v>
      </c>
      <c r="AE17" s="503">
        <v>500000</v>
      </c>
      <c r="AF17" s="503">
        <v>3400000</v>
      </c>
      <c r="AG17" s="503">
        <f ca="1">IF($E$16&gt;=1000000000,1800000,IF($E$16&gt;500000000,850000000,IF($E$16&gt;250000000,450000,IF($E$16&gt;100000000,200000,IF($E$16&gt;50000000,100000,50000)))))</f>
        <v>200000</v>
      </c>
      <c r="AH17" s="504">
        <f ca="1">SUM(AC17:AG17)</f>
        <v>4550000</v>
      </c>
      <c r="AI17" s="507">
        <f ca="1">((((AH17)-AH24)*8%)-((((AH17)-AH24)*8%)*2%))</f>
        <v>278320</v>
      </c>
      <c r="AJ17" s="502"/>
      <c r="AK17" s="508" t="e">
        <f ca="1">AI9-AH17</f>
        <v>#VALUE!</v>
      </c>
      <c r="AL17" s="126"/>
      <c r="AM17" s="126"/>
      <c r="AN17" s="126"/>
      <c r="AO17" s="126"/>
      <c r="AP17" s="126"/>
      <c r="AQ17" s="126"/>
      <c r="AR17" s="126"/>
      <c r="AS17" s="126"/>
      <c r="AT17" s="126"/>
      <c r="AU17" s="126"/>
      <c r="AV17" s="126"/>
      <c r="AW17" s="126"/>
      <c r="AX17" s="126"/>
      <c r="AY17" s="126"/>
    </row>
    <row r="18" spans="2:51" ht="12.75" customHeight="1">
      <c r="B18" s="459" t="s">
        <v>120</v>
      </c>
      <c r="C18" s="111" t="s">
        <v>111</v>
      </c>
      <c r="D18" s="90" t="s">
        <v>110</v>
      </c>
      <c r="E18" s="680">
        <f ca="1">+ROUNDUP(E16/12,-2)</f>
        <v>8605800</v>
      </c>
      <c r="F18" s="681"/>
      <c r="G18" s="682"/>
      <c r="H18" s="681"/>
      <c r="I18" s="680">
        <f ca="1">+ROUNDUP(I16/24,-2)</f>
        <v>4988000</v>
      </c>
      <c r="J18" s="681"/>
      <c r="K18" s="682"/>
      <c r="L18" s="681"/>
      <c r="M18" s="680">
        <f ca="1">+ROUNDUP(M16/36,-2)</f>
        <v>3815200</v>
      </c>
      <c r="N18" s="681"/>
      <c r="O18" s="682"/>
      <c r="P18" s="465"/>
      <c r="Q18" s="179">
        <f ca="1">+ROUNDUP(Q16/48,-2)</f>
        <v>3303900</v>
      </c>
      <c r="R18" s="466"/>
      <c r="S18" s="467"/>
      <c r="T18" s="468"/>
      <c r="U18" s="179">
        <f ca="1">+ROUNDUP(U16/60,-2)</f>
        <v>3013900</v>
      </c>
      <c r="V18" s="466"/>
      <c r="W18" s="467"/>
      <c r="X18" s="509"/>
      <c r="Y18" s="126"/>
      <c r="Z18" s="126"/>
      <c r="AA18" s="126"/>
      <c r="AB18" s="126"/>
      <c r="AC18" s="503">
        <v>300000</v>
      </c>
      <c r="AD18" s="503">
        <v>150000</v>
      </c>
      <c r="AE18" s="503">
        <v>500000</v>
      </c>
      <c r="AF18" s="503">
        <v>3600000</v>
      </c>
      <c r="AG18" s="503">
        <f ca="1">IF($I$16&gt;=1000000000,1800000,IF($I$16&gt;500000000,850000000,IF($I$16&gt;250000000,450000,IF($I$16&gt;100000000,200000,IF($I$16&gt;50000000,100000,50000)))))</f>
        <v>200000</v>
      </c>
      <c r="AH18" s="504">
        <f ca="1">SUM(AC18:AG18)</f>
        <v>4750000</v>
      </c>
      <c r="AI18" s="507">
        <f ca="1">((((AH18)-AH24)*8%)-((((AH18)-AH24)*8%)*2%))</f>
        <v>294000</v>
      </c>
      <c r="AJ18" s="502"/>
      <c r="AK18" s="508" t="e">
        <f ca="1">AI9-AH18</f>
        <v>#VALUE!</v>
      </c>
      <c r="AL18" s="126"/>
      <c r="AM18" s="126"/>
      <c r="AN18" s="126"/>
      <c r="AO18" s="126"/>
      <c r="AP18" s="126"/>
      <c r="AQ18" s="126"/>
      <c r="AR18" s="126"/>
      <c r="AS18" s="126"/>
      <c r="AT18" s="126"/>
      <c r="AU18" s="126"/>
      <c r="AV18" s="126"/>
      <c r="AW18" s="126"/>
      <c r="AX18" s="126"/>
      <c r="AY18" s="126"/>
    </row>
    <row r="19" spans="2:51" ht="12.75" customHeight="1">
      <c r="B19" s="459"/>
      <c r="C19" s="111"/>
      <c r="E19" s="209"/>
      <c r="F19" s="210"/>
      <c r="G19" s="425"/>
      <c r="H19" s="210"/>
      <c r="I19" s="413"/>
      <c r="J19" s="210"/>
      <c r="K19" s="425"/>
      <c r="L19" s="210"/>
      <c r="M19" s="209"/>
      <c r="N19" s="210"/>
      <c r="O19" s="425"/>
      <c r="P19" s="129"/>
      <c r="Q19" s="114"/>
      <c r="S19" s="469"/>
      <c r="T19" s="129"/>
      <c r="U19" s="114"/>
      <c r="W19" s="469"/>
      <c r="X19" s="510"/>
      <c r="Y19" s="126"/>
      <c r="Z19" s="126"/>
      <c r="AA19" s="126"/>
      <c r="AB19" s="126"/>
      <c r="AC19" s="503">
        <v>300000</v>
      </c>
      <c r="AD19" s="503">
        <v>150000</v>
      </c>
      <c r="AE19" s="503">
        <v>500000</v>
      </c>
      <c r="AF19" s="503">
        <v>3800000</v>
      </c>
      <c r="AG19" s="503">
        <f ca="1">IF($M$16&gt;=1000000000,1800000,IF($M$16&gt;500000000,850000000,IF($M$16&gt;250000000,450000,IF($M$16&gt;100000000,200000,IF($M$16&gt;50000000,100000,50000)))))</f>
        <v>200000</v>
      </c>
      <c r="AH19" s="504">
        <f ca="1">SUM(AC19:AG19)</f>
        <v>4950000</v>
      </c>
      <c r="AI19" s="507">
        <f ca="1">((((AH19)-AH24)*8%)-((((AH19)-AH24)*8%)*2%))</f>
        <v>309680</v>
      </c>
      <c r="AJ19" s="502"/>
      <c r="AK19" s="508" t="e">
        <f ca="1">AI9-AH19</f>
        <v>#VALUE!</v>
      </c>
      <c r="AL19" s="126"/>
      <c r="AM19" s="126"/>
      <c r="AN19" s="126"/>
      <c r="AO19" s="126"/>
      <c r="AP19" s="126"/>
      <c r="AQ19" s="126"/>
      <c r="AR19" s="126"/>
      <c r="AS19" s="126"/>
      <c r="AT19" s="126"/>
      <c r="AU19" s="126"/>
      <c r="AV19" s="126"/>
      <c r="AW19" s="126"/>
      <c r="AX19" s="126"/>
      <c r="AY19" s="126"/>
    </row>
    <row r="20" spans="2:51" ht="12.75" customHeight="1">
      <c r="B20" s="459" t="s">
        <v>119</v>
      </c>
      <c r="C20" s="111" t="s">
        <v>111</v>
      </c>
      <c r="D20" s="90" t="s">
        <v>110</v>
      </c>
      <c r="E20" s="413">
        <f>ADMIN</f>
        <v>7000000</v>
      </c>
      <c r="F20" s="130"/>
      <c r="G20" s="410"/>
      <c r="H20" s="130"/>
      <c r="I20" s="413">
        <f>ADMIN</f>
        <v>7000000</v>
      </c>
      <c r="J20" s="130"/>
      <c r="K20" s="410"/>
      <c r="L20" s="130"/>
      <c r="M20" s="413">
        <f>ADMIN</f>
        <v>7000000</v>
      </c>
      <c r="N20" s="130"/>
      <c r="O20" s="410"/>
      <c r="P20" s="232"/>
      <c r="Q20" s="462">
        <f>ADMIN</f>
        <v>7000000</v>
      </c>
      <c r="S20" s="461"/>
      <c r="T20" s="232"/>
      <c r="U20" s="462">
        <f>ADMIN</f>
        <v>7000000</v>
      </c>
      <c r="W20" s="461"/>
      <c r="X20" s="456"/>
      <c r="Y20" s="126"/>
      <c r="Z20" s="126"/>
      <c r="AA20" s="126"/>
      <c r="AB20" s="126"/>
      <c r="AC20" s="503">
        <v>300000</v>
      </c>
      <c r="AD20" s="503">
        <v>150000</v>
      </c>
      <c r="AE20" s="503">
        <v>500000</v>
      </c>
      <c r="AF20" s="503">
        <v>4050000</v>
      </c>
      <c r="AG20" s="503">
        <f ca="1">IF($Q$16&gt;=1000000000,1800000,IF($Q$16&gt;500000000,850000000,IF($Q$16&gt;250000000,450000,IF($Q$16&gt;100000000,200000,IF($Q$16&gt;50000000,100000,50000)))))</f>
        <v>200000</v>
      </c>
      <c r="AH20" s="504">
        <f ca="1">SUM(AC20:AG20)</f>
        <v>5200000</v>
      </c>
      <c r="AI20" s="507">
        <f ca="1">((((AH20)-AH24)*8%)-((((AH20)-AH24)*8%)*2%))</f>
        <v>329280</v>
      </c>
      <c r="AJ20" s="502"/>
      <c r="AK20" s="508" t="e">
        <f ca="1">AI9-AH20</f>
        <v>#VALUE!</v>
      </c>
      <c r="AL20" s="126"/>
      <c r="AM20" s="126"/>
      <c r="AN20" s="126"/>
      <c r="AO20" s="126"/>
      <c r="AP20" s="126"/>
      <c r="AQ20" s="126"/>
      <c r="AR20" s="126"/>
      <c r="AS20" s="126"/>
      <c r="AT20" s="126"/>
      <c r="AU20" s="126"/>
      <c r="AV20" s="126"/>
      <c r="AW20" s="126"/>
      <c r="AX20" s="126"/>
      <c r="AY20" s="126"/>
    </row>
    <row r="21" spans="2:51" ht="12.75" customHeight="1">
      <c r="B21" s="459" t="s">
        <v>118</v>
      </c>
      <c r="C21" s="111" t="s">
        <v>111</v>
      </c>
      <c r="D21" s="90" t="s">
        <v>110</v>
      </c>
      <c r="E21" s="683">
        <v>0</v>
      </c>
      <c r="F21" s="130"/>
      <c r="G21" s="410"/>
      <c r="H21" s="130"/>
      <c r="I21" s="683">
        <v>0</v>
      </c>
      <c r="J21" s="130"/>
      <c r="K21" s="410"/>
      <c r="L21" s="130"/>
      <c r="M21" s="413">
        <v>0</v>
      </c>
      <c r="N21" s="130"/>
      <c r="O21" s="410"/>
      <c r="P21" s="232"/>
      <c r="Q21" s="115">
        <v>0</v>
      </c>
      <c r="R21" s="232"/>
      <c r="S21" s="461"/>
      <c r="T21" s="232"/>
      <c r="U21" s="115">
        <v>0</v>
      </c>
      <c r="V21" s="232"/>
      <c r="W21" s="461"/>
      <c r="X21" s="456"/>
      <c r="Y21" s="126"/>
      <c r="Z21" s="126"/>
      <c r="AA21" s="126"/>
      <c r="AB21" s="126"/>
      <c r="AC21" s="503">
        <v>300000</v>
      </c>
      <c r="AD21" s="503">
        <v>150000</v>
      </c>
      <c r="AE21" s="503">
        <v>500000</v>
      </c>
      <c r="AF21" s="503">
        <f>4050000+250000</f>
        <v>4300000</v>
      </c>
      <c r="AG21" s="503">
        <f ca="1">IF($Q$16&gt;=1000000000,1800000,IF($Q$16&gt;500000000,850000000,IF($Q$16&gt;250000000,450000,IF($Q$16&gt;100000000,200000,IF($Q$16&gt;50000000,100000,50000)))))</f>
        <v>200000</v>
      </c>
      <c r="AH21" s="504">
        <f ca="1">SUM(AC21:AG21)</f>
        <v>5450000</v>
      </c>
      <c r="AI21" s="507">
        <f ca="1">((((AH21)-AH24)*8%)-((((AH21)-AH24)*8%)*2%))</f>
        <v>348880</v>
      </c>
      <c r="AJ21" s="126"/>
      <c r="AK21" s="508" t="e">
        <f ca="1">AI9-AH21</f>
        <v>#VALUE!</v>
      </c>
      <c r="AL21" s="126"/>
      <c r="AM21" s="126"/>
      <c r="AN21" s="126"/>
      <c r="AO21" s="126"/>
      <c r="AP21" s="126"/>
      <c r="AQ21" s="126"/>
      <c r="AR21" s="126"/>
      <c r="AS21" s="126"/>
      <c r="AT21" s="126"/>
      <c r="AU21" s="126"/>
      <c r="AV21" s="126"/>
      <c r="AW21" s="126"/>
      <c r="AX21" s="126"/>
      <c r="AY21" s="126"/>
    </row>
    <row r="22" spans="2:51" ht="12.75" hidden="1" customHeight="1">
      <c r="B22" s="459" t="s">
        <v>117</v>
      </c>
      <c r="C22" s="111" t="s">
        <v>111</v>
      </c>
      <c r="D22" s="90" t="s">
        <v>110</v>
      </c>
      <c r="E22" s="413">
        <f>+Program!D56</f>
        <v>0</v>
      </c>
      <c r="F22" s="130"/>
      <c r="G22" s="410"/>
      <c r="H22" s="130"/>
      <c r="I22" s="413">
        <f>+Program!D56</f>
        <v>0</v>
      </c>
      <c r="J22" s="130"/>
      <c r="K22" s="410"/>
      <c r="L22" s="130"/>
      <c r="M22" s="413">
        <f>+Program!D56</f>
        <v>0</v>
      </c>
      <c r="N22" s="130"/>
      <c r="O22" s="410"/>
      <c r="P22" s="232"/>
      <c r="Q22" s="115">
        <f>+Program!D56</f>
        <v>0</v>
      </c>
      <c r="R22" s="232"/>
      <c r="S22" s="461"/>
      <c r="T22" s="232"/>
      <c r="U22" s="115">
        <f>+Program!H56</f>
        <v>0</v>
      </c>
      <c r="V22" s="232"/>
      <c r="W22" s="461"/>
      <c r="X22" s="45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row>
    <row r="23" spans="2:51" ht="12.75" customHeight="1">
      <c r="B23" s="459" t="s">
        <v>116</v>
      </c>
      <c r="C23" s="111" t="s">
        <v>111</v>
      </c>
      <c r="D23" s="90" t="s">
        <v>110</v>
      </c>
      <c r="E23" s="413">
        <f>+E11</f>
        <v>13000000</v>
      </c>
      <c r="F23" s="130"/>
      <c r="G23" s="410"/>
      <c r="H23" s="130"/>
      <c r="I23" s="413">
        <f>+I11</f>
        <v>13000000</v>
      </c>
      <c r="J23" s="130"/>
      <c r="K23" s="410"/>
      <c r="L23" s="130"/>
      <c r="M23" s="413">
        <f>+M11</f>
        <v>13000000</v>
      </c>
      <c r="N23" s="130"/>
      <c r="O23" s="410"/>
      <c r="P23" s="232"/>
      <c r="Q23" s="462">
        <f>+Q11</f>
        <v>13000000</v>
      </c>
      <c r="R23" s="232"/>
      <c r="S23" s="461"/>
      <c r="T23" s="232"/>
      <c r="U23" s="462">
        <f>+U11</f>
        <v>13000000</v>
      </c>
      <c r="V23" s="232"/>
      <c r="W23" s="461"/>
      <c r="X23" s="45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row>
    <row r="24" spans="2:51" ht="12.75" customHeight="1">
      <c r="B24" s="459"/>
      <c r="C24" s="111"/>
      <c r="E24" s="416" t="s">
        <v>115</v>
      </c>
      <c r="F24" s="240" t="s">
        <v>114</v>
      </c>
      <c r="G24" s="410"/>
      <c r="H24" s="130"/>
      <c r="I24" s="416" t="s">
        <v>115</v>
      </c>
      <c r="J24" s="240" t="s">
        <v>114</v>
      </c>
      <c r="K24" s="410"/>
      <c r="L24" s="130"/>
      <c r="M24" s="679" t="s">
        <v>115</v>
      </c>
      <c r="N24" s="240" t="s">
        <v>114</v>
      </c>
      <c r="O24" s="410"/>
      <c r="P24" s="232"/>
      <c r="Q24" s="463" t="s">
        <v>115</v>
      </c>
      <c r="R24" s="242" t="s">
        <v>114</v>
      </c>
      <c r="S24" s="461"/>
      <c r="T24" s="232"/>
      <c r="U24" s="463" t="s">
        <v>115</v>
      </c>
      <c r="V24" s="242" t="s">
        <v>114</v>
      </c>
      <c r="W24" s="461"/>
      <c r="X24" s="456"/>
      <c r="Y24" s="126"/>
      <c r="Z24" s="126"/>
      <c r="AA24" s="126"/>
      <c r="AB24" s="126"/>
      <c r="AC24" s="126"/>
      <c r="AD24" s="126"/>
      <c r="AE24" s="126"/>
      <c r="AF24" s="1002" t="s">
        <v>189</v>
      </c>
      <c r="AG24" s="1002"/>
      <c r="AH24" s="505">
        <v>1000000</v>
      </c>
      <c r="AI24" s="126"/>
      <c r="AJ24" s="126"/>
      <c r="AK24" s="126"/>
      <c r="AL24" s="126"/>
      <c r="AM24" s="126"/>
      <c r="AN24" s="126"/>
      <c r="AO24" s="126"/>
      <c r="AP24" s="126"/>
      <c r="AQ24" s="126"/>
      <c r="AR24" s="126"/>
      <c r="AS24" s="126"/>
      <c r="AT24" s="126"/>
      <c r="AU24" s="126"/>
      <c r="AV24" s="126"/>
      <c r="AW24" s="126"/>
      <c r="AX24" s="126"/>
      <c r="AY24" s="126"/>
    </row>
    <row r="25" spans="2:51" ht="12.75" customHeight="1">
      <c r="B25" s="459" t="s">
        <v>113</v>
      </c>
      <c r="C25" s="111" t="s">
        <v>111</v>
      </c>
      <c r="D25" s="90" t="s">
        <v>110</v>
      </c>
      <c r="E25" s="684">
        <f>+E20+E23+E21+E22</f>
        <v>20000000</v>
      </c>
      <c r="F25" s="130"/>
      <c r="G25" s="410"/>
      <c r="H25" s="130"/>
      <c r="I25" s="684">
        <f>+I21+I23+I20+I22</f>
        <v>20000000</v>
      </c>
      <c r="J25" s="130"/>
      <c r="K25" s="410"/>
      <c r="L25" s="130"/>
      <c r="M25" s="684">
        <f>+M20+M23+M21+M22</f>
        <v>20000000</v>
      </c>
      <c r="N25" s="130"/>
      <c r="O25" s="410"/>
      <c r="P25" s="232"/>
      <c r="Q25" s="470">
        <f>+Q20+Q23+Q21+Q22</f>
        <v>20000000</v>
      </c>
      <c r="R25" s="232"/>
      <c r="S25" s="461"/>
      <c r="T25" s="232"/>
      <c r="U25" s="470">
        <f>+U20+U23+U21+U22</f>
        <v>20000000</v>
      </c>
      <c r="V25" s="232"/>
      <c r="W25" s="461"/>
      <c r="X25" s="45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row>
    <row r="26" spans="2:51" ht="12.75" customHeight="1">
      <c r="B26" s="459" t="s">
        <v>112</v>
      </c>
      <c r="C26" s="111" t="s">
        <v>111</v>
      </c>
      <c r="D26" s="90" t="s">
        <v>110</v>
      </c>
      <c r="E26" s="684">
        <f>+E10-E25</f>
        <v>80000000</v>
      </c>
      <c r="F26" s="685"/>
      <c r="G26" s="686"/>
      <c r="H26" s="685"/>
      <c r="I26" s="684">
        <f>+I10-I25</f>
        <v>80000000</v>
      </c>
      <c r="J26" s="685"/>
      <c r="K26" s="686"/>
      <c r="L26" s="685"/>
      <c r="M26" s="684">
        <f>+M10-M25</f>
        <v>80000000</v>
      </c>
      <c r="N26" s="130"/>
      <c r="O26" s="410"/>
      <c r="P26" s="232"/>
      <c r="Q26" s="470">
        <f>+Q10-Q25</f>
        <v>80000000</v>
      </c>
      <c r="R26" s="466"/>
      <c r="S26" s="461"/>
      <c r="T26" s="232"/>
      <c r="U26" s="470">
        <f>+U10-U25</f>
        <v>80000000</v>
      </c>
      <c r="V26" s="466"/>
      <c r="W26" s="461"/>
      <c r="X26" s="45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row>
    <row r="27" spans="2:51" ht="12.75" customHeight="1">
      <c r="B27" s="459"/>
      <c r="C27" s="111"/>
      <c r="E27" s="460"/>
      <c r="F27" s="232"/>
      <c r="G27" s="461"/>
      <c r="H27" s="232"/>
      <c r="I27" s="471">
        <f>+I10-I25</f>
        <v>80000000</v>
      </c>
      <c r="J27" s="232"/>
      <c r="K27" s="461"/>
      <c r="L27" s="232"/>
      <c r="M27" s="460"/>
      <c r="N27" s="232"/>
      <c r="O27" s="461"/>
      <c r="P27" s="232"/>
      <c r="Q27" s="460"/>
      <c r="R27" s="232"/>
      <c r="S27" s="461"/>
      <c r="T27" s="130"/>
      <c r="U27" s="460"/>
      <c r="V27" s="232"/>
      <c r="W27" s="461"/>
      <c r="X27" s="456"/>
      <c r="Y27" s="126"/>
      <c r="Z27" s="126"/>
      <c r="AA27" s="126"/>
      <c r="AB27" s="126"/>
      <c r="AC27" s="126"/>
      <c r="AD27" s="126"/>
      <c r="AE27" s="126"/>
      <c r="AF27" s="126"/>
      <c r="AG27" s="126"/>
      <c r="AH27" s="126"/>
      <c r="AI27" s="505"/>
      <c r="AJ27" s="623"/>
      <c r="AK27" s="126"/>
      <c r="AL27" s="126"/>
      <c r="AM27" s="126"/>
      <c r="AN27" s="126"/>
      <c r="AO27" s="126"/>
      <c r="AP27" s="126"/>
      <c r="AQ27" s="126"/>
      <c r="AR27" s="126"/>
      <c r="AS27" s="126"/>
      <c r="AT27" s="126"/>
      <c r="AU27" s="126"/>
      <c r="AV27" s="126"/>
      <c r="AW27" s="126"/>
      <c r="AX27" s="126"/>
      <c r="AY27" s="126"/>
    </row>
    <row r="28" spans="2:51" ht="12.75" customHeight="1">
      <c r="C28" s="473" t="s">
        <v>111</v>
      </c>
      <c r="D28" s="90" t="s">
        <v>110</v>
      </c>
      <c r="E28" s="474"/>
      <c r="F28" s="475"/>
      <c r="G28" s="476"/>
      <c r="H28" s="477"/>
      <c r="I28" s="474"/>
      <c r="J28" s="475"/>
      <c r="K28" s="476"/>
      <c r="L28" s="477"/>
      <c r="M28" s="474"/>
      <c r="N28" s="475"/>
      <c r="O28" s="476"/>
      <c r="Q28" s="478">
        <f>+Q26+Q25</f>
        <v>100000000</v>
      </c>
      <c r="R28" s="479"/>
      <c r="S28" s="480"/>
      <c r="T28" s="130"/>
      <c r="U28" s="478">
        <f>+U26+U25</f>
        <v>100000000</v>
      </c>
      <c r="V28" s="676"/>
      <c r="W28" s="677"/>
      <c r="X28" s="130"/>
      <c r="AS28" s="92"/>
      <c r="AT28" s="92"/>
      <c r="AU28" s="92"/>
      <c r="AV28" s="92"/>
      <c r="AW28" s="92"/>
      <c r="AX28" s="92"/>
    </row>
    <row r="29" spans="2:51">
      <c r="E29" s="91"/>
      <c r="F29" s="91"/>
      <c r="G29" s="91"/>
      <c r="H29" s="91"/>
      <c r="I29" s="91"/>
      <c r="J29" s="91"/>
      <c r="K29" s="91"/>
      <c r="M29" s="130"/>
      <c r="N29" s="130"/>
      <c r="O29" s="130"/>
      <c r="Q29" s="92"/>
      <c r="R29" s="92"/>
      <c r="S29" s="92"/>
      <c r="T29" s="92"/>
      <c r="U29" s="92"/>
      <c r="AI29" s="472"/>
      <c r="AS29" s="92"/>
      <c r="AT29" s="92"/>
      <c r="AU29" s="92"/>
      <c r="AV29" s="92"/>
      <c r="AW29" s="92"/>
      <c r="AX29" s="92"/>
    </row>
    <row r="30" spans="2:51">
      <c r="C30" s="481" t="s">
        <v>265</v>
      </c>
      <c r="D30" s="260"/>
      <c r="E30" s="260"/>
      <c r="F30" s="260"/>
      <c r="G30" s="260"/>
      <c r="H30" s="260"/>
      <c r="I30" s="260"/>
      <c r="J30" s="260"/>
      <c r="K30" s="260"/>
      <c r="L30" s="482"/>
      <c r="M30" s="232" t="s">
        <v>109</v>
      </c>
      <c r="N30" s="994">
        <f>E26</f>
        <v>80000000</v>
      </c>
      <c r="O30" s="994"/>
      <c r="P30" s="994"/>
      <c r="Q30" s="91"/>
      <c r="R30" s="91"/>
      <c r="S30" s="92"/>
      <c r="T30" s="92"/>
      <c r="U30" s="92"/>
      <c r="AI30" s="472"/>
    </row>
    <row r="31" spans="2:51">
      <c r="C31" s="371"/>
      <c r="L31" s="483"/>
      <c r="M31" s="232" t="s">
        <v>108</v>
      </c>
      <c r="N31" s="993">
        <v>0</v>
      </c>
      <c r="O31" s="993"/>
      <c r="P31" s="993"/>
      <c r="Q31" s="91"/>
      <c r="R31" s="91"/>
      <c r="S31" s="92"/>
      <c r="T31" s="92"/>
      <c r="U31" s="92"/>
    </row>
    <row r="32" spans="2:51" ht="15">
      <c r="C32" s="484">
        <v>1</v>
      </c>
      <c r="D32" s="485"/>
      <c r="E32" s="486" t="s">
        <v>107</v>
      </c>
      <c r="F32" s="485"/>
      <c r="G32" s="485"/>
      <c r="H32" s="485"/>
      <c r="L32" s="483"/>
      <c r="M32" s="232" t="s">
        <v>106</v>
      </c>
      <c r="N32" s="994">
        <f>N30-N31</f>
        <v>80000000</v>
      </c>
      <c r="O32" s="994"/>
      <c r="P32" s="994"/>
      <c r="Q32" s="91"/>
      <c r="R32" s="91"/>
      <c r="S32" s="92"/>
      <c r="T32" s="92"/>
      <c r="U32" s="92"/>
    </row>
    <row r="33" spans="3:40" ht="14.25">
      <c r="C33" s="487"/>
      <c r="D33" s="488" t="s">
        <v>97</v>
      </c>
      <c r="E33" s="485" t="s">
        <v>101</v>
      </c>
      <c r="F33" s="485"/>
      <c r="G33" s="485"/>
      <c r="H33" s="485"/>
      <c r="L33" s="483"/>
      <c r="M33" s="232"/>
      <c r="N33" s="232"/>
      <c r="O33" s="232"/>
      <c r="P33" s="232"/>
      <c r="Q33" s="92" t="s">
        <v>105</v>
      </c>
      <c r="R33" s="92"/>
      <c r="S33" s="92"/>
      <c r="T33" s="92"/>
      <c r="U33" s="92"/>
    </row>
    <row r="34" spans="3:40" ht="14.25">
      <c r="C34" s="487"/>
      <c r="D34" s="488" t="s">
        <v>97</v>
      </c>
      <c r="E34" s="485" t="s">
        <v>100</v>
      </c>
      <c r="F34" s="485"/>
      <c r="G34" s="485"/>
      <c r="H34" s="485"/>
      <c r="L34" s="483"/>
      <c r="M34" s="232"/>
      <c r="N34" s="232"/>
      <c r="O34" s="232"/>
      <c r="P34" s="232"/>
      <c r="Q34" s="92"/>
      <c r="R34" s="92"/>
      <c r="S34" s="92"/>
      <c r="T34" s="92"/>
      <c r="U34" s="92"/>
    </row>
    <row r="35" spans="3:40" ht="14.25">
      <c r="C35" s="487"/>
      <c r="D35" s="488" t="s">
        <v>97</v>
      </c>
      <c r="E35" s="485" t="s">
        <v>99</v>
      </c>
      <c r="F35" s="485"/>
      <c r="G35" s="485"/>
      <c r="H35" s="485"/>
      <c r="L35" s="483"/>
      <c r="M35" s="489"/>
      <c r="Q35" s="92"/>
      <c r="R35" s="92"/>
      <c r="S35" s="92"/>
      <c r="T35" s="92"/>
      <c r="U35" s="92"/>
      <c r="AI35" s="464"/>
    </row>
    <row r="36" spans="3:40" ht="14.25">
      <c r="C36" s="487"/>
      <c r="D36" s="488" t="s">
        <v>97</v>
      </c>
      <c r="E36" s="485" t="s">
        <v>104</v>
      </c>
      <c r="F36" s="485"/>
      <c r="G36" s="485"/>
      <c r="H36" s="485"/>
      <c r="L36" s="483"/>
      <c r="M36" s="490"/>
      <c r="Q36" s="92"/>
      <c r="R36" s="92"/>
      <c r="S36" s="92"/>
      <c r="T36" s="92"/>
      <c r="U36" s="92"/>
      <c r="V36" s="92"/>
      <c r="W36" s="92"/>
      <c r="X36" s="92"/>
      <c r="AI36" s="472"/>
    </row>
    <row r="37" spans="3:40" ht="14.25">
      <c r="C37" s="487"/>
      <c r="D37" s="488" t="s">
        <v>97</v>
      </c>
      <c r="E37" s="485" t="s">
        <v>103</v>
      </c>
      <c r="F37" s="485"/>
      <c r="G37" s="485"/>
      <c r="H37" s="485"/>
      <c r="L37" s="483"/>
      <c r="Q37" s="92"/>
      <c r="R37" s="92"/>
      <c r="S37" s="92"/>
      <c r="T37" s="92"/>
      <c r="U37" s="92"/>
      <c r="V37" s="92"/>
      <c r="W37" s="92"/>
      <c r="X37" s="92"/>
      <c r="AI37" s="472"/>
    </row>
    <row r="38" spans="3:40" ht="15">
      <c r="C38" s="484">
        <v>2</v>
      </c>
      <c r="D38" s="485"/>
      <c r="E38" s="486" t="s">
        <v>102</v>
      </c>
      <c r="F38" s="485"/>
      <c r="G38" s="485"/>
      <c r="H38" s="485"/>
      <c r="L38" s="483"/>
      <c r="M38" s="489"/>
      <c r="N38" s="491"/>
      <c r="Q38" s="92"/>
      <c r="R38" s="92"/>
      <c r="S38" s="92"/>
      <c r="T38" s="92"/>
      <c r="U38" s="92"/>
      <c r="V38" s="92"/>
      <c r="W38" s="92"/>
      <c r="X38" s="92"/>
      <c r="Y38" s="92"/>
      <c r="Z38" s="92"/>
      <c r="AA38" s="92"/>
      <c r="AB38" s="92"/>
      <c r="AC38" s="92"/>
      <c r="AD38" s="92"/>
      <c r="AE38" s="92"/>
      <c r="AF38" s="92"/>
      <c r="AG38" s="92"/>
      <c r="AH38" s="92"/>
      <c r="AI38" s="92"/>
      <c r="AJ38" s="92"/>
      <c r="AK38" s="92"/>
      <c r="AL38" s="92"/>
      <c r="AM38" s="92"/>
      <c r="AN38" s="126"/>
    </row>
    <row r="39" spans="3:40" ht="14.25">
      <c r="C39" s="487"/>
      <c r="D39" s="488" t="s">
        <v>97</v>
      </c>
      <c r="E39" s="485" t="s">
        <v>101</v>
      </c>
      <c r="F39" s="485"/>
      <c r="G39" s="485"/>
      <c r="H39" s="485"/>
      <c r="L39" s="483"/>
      <c r="M39" s="559">
        <f>M38*5%</f>
        <v>0</v>
      </c>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3:40" ht="14.25">
      <c r="C40" s="487"/>
      <c r="D40" s="488" t="s">
        <v>97</v>
      </c>
      <c r="E40" s="485" t="s">
        <v>100</v>
      </c>
      <c r="F40" s="485"/>
      <c r="G40" s="485"/>
      <c r="H40" s="485"/>
      <c r="L40" s="483"/>
      <c r="M40" s="521">
        <f>M38-M39</f>
        <v>0</v>
      </c>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3:40" ht="14.25">
      <c r="C41" s="487"/>
      <c r="D41" s="488" t="s">
        <v>97</v>
      </c>
      <c r="E41" s="485" t="s">
        <v>99</v>
      </c>
      <c r="F41" s="485"/>
      <c r="G41" s="485"/>
      <c r="H41" s="485"/>
      <c r="L41" s="483"/>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3:40" ht="14.25">
      <c r="C42" s="487"/>
      <c r="D42" s="488" t="s">
        <v>97</v>
      </c>
      <c r="E42" s="485" t="s">
        <v>98</v>
      </c>
      <c r="F42" s="485"/>
      <c r="G42" s="485"/>
      <c r="H42" s="485"/>
      <c r="L42" s="483"/>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3:40" ht="14.25">
      <c r="C43" s="492"/>
      <c r="D43" s="493" t="s">
        <v>97</v>
      </c>
      <c r="E43" s="494" t="s">
        <v>96</v>
      </c>
      <c r="F43" s="494"/>
      <c r="G43" s="494"/>
      <c r="H43" s="494"/>
      <c r="I43" s="495"/>
      <c r="J43" s="495"/>
      <c r="K43" s="495"/>
      <c r="L43" s="49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3:40">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3:40">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3:40">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3:40">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sheetData>
  <sheetProtection password="E0B5" sheet="1" objects="1" scenarios="1" formatCells="0"/>
  <mergeCells count="12">
    <mergeCell ref="AC7:AH7"/>
    <mergeCell ref="AC15:AH15"/>
    <mergeCell ref="Q8:S8"/>
    <mergeCell ref="N30:P30"/>
    <mergeCell ref="AF24:AG24"/>
    <mergeCell ref="U8:W8"/>
    <mergeCell ref="AI9:AI13"/>
    <mergeCell ref="N31:P31"/>
    <mergeCell ref="N32:P32"/>
    <mergeCell ref="E8:G8"/>
    <mergeCell ref="I8:K8"/>
    <mergeCell ref="M8:O8"/>
  </mergeCells>
  <pageMargins left="0.35433070866141703" right="0.196850393700787" top="0.59055118110236204" bottom="0.39370078740157499" header="0.511811023622047" footer="0.511811023622047"/>
  <pageSetup scale="70" orientation="landscape" r:id="rId1"/>
  <headerFooter alignWithMargins="0">
    <oddHeader>&amp;C&amp;D&amp;F</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sheetPr>
  <dimension ref="C1:AT44"/>
  <sheetViews>
    <sheetView showGridLines="0" showRowColHeaders="0" zoomScaleNormal="100" workbookViewId="0">
      <selection activeCell="N49" sqref="N49"/>
    </sheetView>
  </sheetViews>
  <sheetFormatPr defaultColWidth="9" defaultRowHeight="12.75" customHeight="1"/>
  <cols>
    <col min="1" max="2" width="3.140625" style="91" customWidth="1"/>
    <col min="3" max="3" width="24.140625" style="91" customWidth="1"/>
    <col min="4" max="4" width="4" style="91" customWidth="1"/>
    <col min="5" max="5" width="4.140625" style="91" customWidth="1"/>
    <col min="6" max="6" width="14.28515625" style="91" customWidth="1"/>
    <col min="7" max="7" width="8" style="91" customWidth="1"/>
    <col min="8" max="8" width="3.85546875" style="91" customWidth="1"/>
    <col min="9" max="9" width="2.28515625" style="91" customWidth="1"/>
    <col min="10" max="10" width="14.28515625" style="91" customWidth="1"/>
    <col min="11" max="11" width="6.42578125" style="91" customWidth="1"/>
    <col min="12" max="12" width="4.85546875" style="91" customWidth="1"/>
    <col min="13" max="13" width="2.28515625" style="91" customWidth="1"/>
    <col min="14" max="14" width="15.140625" style="91" bestFit="1" customWidth="1"/>
    <col min="15" max="15" width="8" style="91" customWidth="1"/>
    <col min="16" max="16" width="4.42578125" style="91" customWidth="1"/>
    <col min="17" max="17" width="2.42578125" style="91" customWidth="1"/>
    <col min="18" max="18" width="15.140625" style="91" bestFit="1" customWidth="1"/>
    <col min="19" max="19" width="7.140625" style="91" customWidth="1"/>
    <col min="20" max="21" width="5.42578125" style="91" customWidth="1"/>
    <col min="22" max="22" width="14.42578125" style="91" bestFit="1" customWidth="1"/>
    <col min="23" max="23" width="9" style="91"/>
    <col min="24" max="24" width="4.5703125" style="91" customWidth="1"/>
    <col min="25" max="25" width="9" style="91"/>
    <col min="26" max="26" width="12.85546875" style="91" bestFit="1" customWidth="1"/>
    <col min="27" max="27" width="13.5703125" style="91" hidden="1" customWidth="1"/>
    <col min="28" max="28" width="12.85546875" style="91" hidden="1" customWidth="1"/>
    <col min="29" max="32" width="0" style="91" hidden="1" customWidth="1"/>
    <col min="33" max="33" width="10.28515625" style="91" hidden="1" customWidth="1"/>
    <col min="34" max="35" width="12.28515625" style="91" hidden="1" customWidth="1"/>
    <col min="36" max="36" width="19" style="91" hidden="1" customWidth="1"/>
    <col min="37" max="37" width="17.7109375" style="91" hidden="1" customWidth="1"/>
    <col min="38" max="38" width="18.42578125" style="91" hidden="1" customWidth="1"/>
    <col min="39" max="39" width="0" style="91" hidden="1" customWidth="1"/>
    <col min="40" max="16384" width="9" style="91"/>
  </cols>
  <sheetData>
    <row r="1" spans="3:46" ht="36.75" customHeight="1">
      <c r="C1" s="393"/>
      <c r="Y1" s="126"/>
      <c r="Z1" s="126"/>
      <c r="AA1" s="126"/>
      <c r="AB1" s="126"/>
      <c r="AC1" s="126"/>
      <c r="AD1" s="126"/>
      <c r="AE1" s="126"/>
      <c r="AF1" s="126"/>
      <c r="AG1" s="126"/>
      <c r="AH1" s="126"/>
      <c r="AI1" s="126"/>
      <c r="AJ1" s="126"/>
      <c r="AK1" s="126"/>
      <c r="AL1" s="126"/>
      <c r="AM1" s="126"/>
      <c r="AN1" s="126"/>
      <c r="AO1" s="126"/>
      <c r="AP1" s="126"/>
      <c r="AQ1" s="126"/>
      <c r="AR1" s="126"/>
      <c r="AS1" s="126"/>
      <c r="AT1" s="126"/>
    </row>
    <row r="2" spans="3:46" ht="12.75" customHeight="1">
      <c r="C2" s="394" t="s">
        <v>133</v>
      </c>
      <c r="O2" s="395"/>
      <c r="P2" s="396"/>
      <c r="Q2" s="397"/>
      <c r="R2" s="397"/>
      <c r="Y2" s="126"/>
      <c r="Z2" s="126"/>
      <c r="AA2" s="126"/>
      <c r="AB2" s="126"/>
      <c r="AC2" s="126"/>
      <c r="AD2" s="126"/>
      <c r="AE2" s="126"/>
      <c r="AF2" s="126"/>
      <c r="AG2" s="126"/>
      <c r="AH2" s="126"/>
      <c r="AI2" s="126"/>
      <c r="AJ2" s="126"/>
      <c r="AK2" s="126"/>
      <c r="AL2" s="126"/>
      <c r="AM2" s="126"/>
      <c r="AN2" s="126"/>
      <c r="AO2" s="126"/>
      <c r="AP2" s="126"/>
      <c r="AQ2" s="126"/>
      <c r="AR2" s="126"/>
      <c r="AS2" s="126"/>
      <c r="AT2" s="126"/>
    </row>
    <row r="3" spans="3:46" ht="12.75" customHeight="1">
      <c r="C3" s="394" t="s">
        <v>132</v>
      </c>
      <c r="O3" s="398"/>
      <c r="P3" s="399"/>
      <c r="Q3" s="400"/>
      <c r="R3" s="401"/>
      <c r="Y3" s="126"/>
      <c r="Z3" s="126"/>
      <c r="AA3" s="126"/>
      <c r="AB3" s="126"/>
      <c r="AC3" s="126"/>
      <c r="AD3" s="126"/>
      <c r="AE3" s="126"/>
      <c r="AF3" s="126"/>
      <c r="AG3" s="126"/>
      <c r="AH3" s="126"/>
      <c r="AI3" s="126"/>
      <c r="AJ3" s="126"/>
      <c r="AK3" s="126"/>
      <c r="AL3" s="126"/>
      <c r="AM3" s="126"/>
      <c r="AN3" s="126"/>
      <c r="AO3" s="126"/>
      <c r="AP3" s="126"/>
      <c r="AQ3" s="126"/>
      <c r="AR3" s="126"/>
      <c r="AS3" s="126"/>
      <c r="AT3" s="126"/>
    </row>
    <row r="4" spans="3:46" ht="12.75" customHeight="1">
      <c r="C4" s="394" t="s">
        <v>131</v>
      </c>
      <c r="O4" s="398"/>
      <c r="P4" s="402"/>
      <c r="Q4" s="402"/>
      <c r="R4" s="402"/>
      <c r="Y4" s="126"/>
      <c r="Z4" s="126"/>
      <c r="AA4" s="126"/>
      <c r="AB4" s="126"/>
      <c r="AC4" s="126"/>
      <c r="AD4" s="126"/>
      <c r="AE4" s="126"/>
      <c r="AF4" s="126"/>
      <c r="AG4" s="126"/>
      <c r="AH4" s="126"/>
      <c r="AI4" s="126"/>
      <c r="AJ4" s="126"/>
      <c r="AK4" s="126"/>
      <c r="AL4" s="126"/>
      <c r="AM4" s="126"/>
      <c r="AN4" s="126"/>
      <c r="AO4" s="126"/>
      <c r="AP4" s="126"/>
      <c r="AQ4" s="126"/>
      <c r="AR4" s="126"/>
      <c r="AS4" s="126"/>
      <c r="AT4" s="126"/>
    </row>
    <row r="5" spans="3:46" ht="12.75" customHeight="1">
      <c r="O5" s="402"/>
      <c r="P5" s="402"/>
      <c r="Q5" s="402"/>
      <c r="R5" s="402"/>
      <c r="Y5" s="126"/>
      <c r="Z5" s="126"/>
      <c r="AA5" s="126"/>
      <c r="AB5" s="126"/>
      <c r="AC5" s="126"/>
      <c r="AD5" s="126"/>
      <c r="AE5" s="126"/>
      <c r="AF5" s="126"/>
      <c r="AG5" s="126"/>
      <c r="AH5" s="126"/>
      <c r="AI5" s="126"/>
      <c r="AJ5" s="126"/>
      <c r="AK5" s="126"/>
      <c r="AL5" s="126"/>
      <c r="AM5" s="126"/>
      <c r="AN5" s="126"/>
      <c r="AO5" s="126"/>
      <c r="AP5" s="126"/>
      <c r="AQ5" s="126"/>
      <c r="AR5" s="126"/>
      <c r="AS5" s="126"/>
      <c r="AT5" s="126"/>
    </row>
    <row r="6" spans="3:46" ht="12.75" customHeight="1">
      <c r="C6" s="403"/>
      <c r="O6" s="201"/>
      <c r="Y6" s="126"/>
      <c r="Z6" s="126"/>
      <c r="AA6" s="126"/>
      <c r="AB6" s="126"/>
      <c r="AC6" s="126"/>
      <c r="AD6" s="126"/>
      <c r="AE6" s="126"/>
      <c r="AF6" s="126"/>
      <c r="AG6" s="126"/>
      <c r="AH6" s="126"/>
      <c r="AI6" s="126"/>
      <c r="AJ6" s="126"/>
      <c r="AK6" s="126"/>
      <c r="AL6" s="126"/>
      <c r="AM6" s="126"/>
      <c r="AN6" s="126"/>
      <c r="AO6" s="126"/>
      <c r="AP6" s="126"/>
      <c r="AQ6" s="126"/>
      <c r="AR6" s="126"/>
      <c r="AS6" s="126"/>
      <c r="AT6" s="126"/>
    </row>
    <row r="7" spans="3:46" ht="12.75" customHeight="1">
      <c r="C7" s="404"/>
      <c r="Y7" s="126"/>
      <c r="Z7" s="126"/>
      <c r="AA7" s="126"/>
      <c r="AB7" s="126"/>
      <c r="AC7" s="126"/>
      <c r="AD7" s="998" t="s">
        <v>168</v>
      </c>
      <c r="AE7" s="998"/>
      <c r="AF7" s="998"/>
      <c r="AG7" s="998"/>
      <c r="AH7" s="998"/>
      <c r="AI7" s="998"/>
      <c r="AJ7" s="126"/>
      <c r="AK7" s="126"/>
      <c r="AL7" s="126"/>
      <c r="AM7" s="126"/>
      <c r="AN7" s="126"/>
      <c r="AO7" s="126"/>
      <c r="AP7" s="126"/>
      <c r="AQ7" s="126"/>
      <c r="AR7" s="126"/>
      <c r="AS7" s="126"/>
      <c r="AT7" s="126"/>
    </row>
    <row r="8" spans="3:46" ht="20.25" customHeight="1">
      <c r="C8" s="404" t="s">
        <v>130</v>
      </c>
      <c r="F8" s="1005" t="s">
        <v>129</v>
      </c>
      <c r="G8" s="1006"/>
      <c r="H8" s="1007"/>
      <c r="I8" s="405"/>
      <c r="J8" s="1005" t="s">
        <v>128</v>
      </c>
      <c r="K8" s="1006"/>
      <c r="L8" s="1007"/>
      <c r="M8" s="405"/>
      <c r="N8" s="1008" t="s">
        <v>127</v>
      </c>
      <c r="O8" s="1009"/>
      <c r="P8" s="1010"/>
      <c r="Q8" s="405"/>
      <c r="R8" s="1005" t="s">
        <v>126</v>
      </c>
      <c r="S8" s="1006"/>
      <c r="T8" s="1007"/>
      <c r="U8" s="406"/>
      <c r="V8" s="1005" t="s">
        <v>217</v>
      </c>
      <c r="W8" s="1006"/>
      <c r="X8" s="1007"/>
      <c r="Y8" s="624"/>
      <c r="Z8" s="514" t="s">
        <v>190</v>
      </c>
      <c r="AA8" s="625" t="s">
        <v>163</v>
      </c>
      <c r="AB8" s="626" t="s">
        <v>164</v>
      </c>
      <c r="AC8" s="126"/>
      <c r="AD8" s="622" t="s">
        <v>165</v>
      </c>
      <c r="AE8" s="622" t="s">
        <v>166</v>
      </c>
      <c r="AF8" s="622" t="s">
        <v>137</v>
      </c>
      <c r="AG8" s="622" t="s">
        <v>167</v>
      </c>
      <c r="AH8" s="622" t="s">
        <v>169</v>
      </c>
      <c r="AI8" s="622" t="s">
        <v>170</v>
      </c>
      <c r="AJ8" s="500" t="s">
        <v>172</v>
      </c>
      <c r="AK8" s="622" t="s">
        <v>173</v>
      </c>
      <c r="AL8" s="126"/>
      <c r="AM8" s="126"/>
      <c r="AN8" s="126"/>
      <c r="AO8" s="126"/>
      <c r="AP8" s="126"/>
      <c r="AQ8" s="126"/>
      <c r="AR8" s="126"/>
      <c r="AS8" s="126"/>
      <c r="AT8" s="126"/>
    </row>
    <row r="9" spans="3:46" ht="12.75" customHeight="1">
      <c r="C9" s="404"/>
      <c r="F9" s="407"/>
      <c r="H9" s="408"/>
      <c r="J9" s="407"/>
      <c r="L9" s="408"/>
      <c r="N9" s="409"/>
      <c r="O9" s="130"/>
      <c r="P9" s="410"/>
      <c r="R9" s="407"/>
      <c r="T9" s="408"/>
      <c r="V9" s="407"/>
      <c r="X9" s="408"/>
      <c r="Y9" s="126"/>
      <c r="Z9" s="642">
        <f ca="1">((((1+$G$15/100*1)*1)/((1+($G$15/100*1-(up_share/100*1)))*1))*$F$13)-$F$13</f>
        <v>1518045.2426178306</v>
      </c>
      <c r="AA9" s="501">
        <f ca="1">Z9*6.56%</f>
        <v>99583.767915729681</v>
      </c>
      <c r="AB9" s="502">
        <f t="shared" ref="AB9:AB11" ca="1" si="0">Z9-AA9</f>
        <v>1418461.474702101</v>
      </c>
      <c r="AC9" s="126"/>
      <c r="AD9" s="503">
        <v>300000</v>
      </c>
      <c r="AE9" s="503">
        <v>150000</v>
      </c>
      <c r="AF9" s="503">
        <v>300000</v>
      </c>
      <c r="AG9" s="503">
        <v>1200000</v>
      </c>
      <c r="AH9" s="503">
        <f ca="1">IF($F$17&gt;=1000000000,1800000,IF($F$17&gt;500000000,850000000,IF($F$17&gt;250000000,450000,IF($F$17&gt;100000000,200000,IF($F$17&gt;50000000,100000,50000)))))</f>
        <v>200000</v>
      </c>
      <c r="AI9" s="504">
        <f ca="1">SUM(AD9:AH9)</f>
        <v>2150000</v>
      </c>
      <c r="AJ9" s="992" t="e">
        <f>PERHITUNGAN!C14+PERHITUNGAN!C12</f>
        <v>#VALUE!</v>
      </c>
      <c r="AK9" s="504" t="e">
        <f ca="1">$AJ$9-$AI$9</f>
        <v>#VALUE!</v>
      </c>
      <c r="AL9" s="126"/>
      <c r="AM9" s="126"/>
      <c r="AN9" s="126"/>
      <c r="AO9" s="126"/>
      <c r="AP9" s="126"/>
      <c r="AQ9" s="126"/>
      <c r="AR9" s="126"/>
      <c r="AS9" s="126"/>
      <c r="AT9" s="126"/>
    </row>
    <row r="10" spans="3:46" ht="12.75" customHeight="1">
      <c r="C10" s="404" t="s">
        <v>125</v>
      </c>
      <c r="D10" s="411" t="s">
        <v>111</v>
      </c>
      <c r="E10" s="91" t="s">
        <v>110</v>
      </c>
      <c r="F10" s="412">
        <f>+Program!D4</f>
        <v>100000000</v>
      </c>
      <c r="H10" s="408"/>
      <c r="J10" s="412">
        <f>+F10</f>
        <v>100000000</v>
      </c>
      <c r="L10" s="408"/>
      <c r="N10" s="413">
        <f>+J10</f>
        <v>100000000</v>
      </c>
      <c r="O10" s="130"/>
      <c r="P10" s="410"/>
      <c r="R10" s="412">
        <f>+N10</f>
        <v>100000000</v>
      </c>
      <c r="T10" s="408"/>
      <c r="V10" s="412">
        <f>+R10</f>
        <v>100000000</v>
      </c>
      <c r="X10" s="408"/>
      <c r="Y10" s="126"/>
      <c r="Z10" s="642">
        <f ca="1">((((1+$K$15/100*2)*2)/((1+($K$15/100*2-(up_share/100*2)))*2))*$J$13)-$J$13</f>
        <v>2692167.5774134696</v>
      </c>
      <c r="AA10" s="501">
        <f ca="1">Z10*6.56%</f>
        <v>176606.19307832359</v>
      </c>
      <c r="AB10" s="502">
        <f t="shared" ca="1" si="0"/>
        <v>2515561.3843351458</v>
      </c>
      <c r="AC10" s="126"/>
      <c r="AD10" s="503">
        <v>300000</v>
      </c>
      <c r="AE10" s="503">
        <v>150000</v>
      </c>
      <c r="AF10" s="503">
        <v>400000</v>
      </c>
      <c r="AG10" s="503">
        <v>1400000</v>
      </c>
      <c r="AH10" s="503">
        <f ca="1">IF($J$17&gt;=1000000000,1800000,IF($J$17&gt;500000000,850000000,IF($J$17&gt;250000000,450000,IF($J$17&gt;100000000,200000,IF($J$17&gt;50000000,100000,50000)))))</f>
        <v>200000</v>
      </c>
      <c r="AI10" s="504">
        <f t="shared" ref="AI10:AI12" ca="1" si="1">SUM(AD10:AH10)</f>
        <v>2450000</v>
      </c>
      <c r="AJ10" s="992"/>
      <c r="AK10" s="504" t="e">
        <f ca="1">$AJ$9-$AI$10</f>
        <v>#VALUE!</v>
      </c>
      <c r="AL10" s="126"/>
      <c r="AM10" s="126"/>
      <c r="AN10" s="126"/>
      <c r="AO10" s="126"/>
      <c r="AP10" s="126"/>
      <c r="AQ10" s="126"/>
      <c r="AR10" s="126"/>
      <c r="AS10" s="126"/>
      <c r="AT10" s="126"/>
    </row>
    <row r="11" spans="3:46" ht="12.75" customHeight="1">
      <c r="C11" s="404" t="s">
        <v>116</v>
      </c>
      <c r="D11" s="411" t="s">
        <v>111</v>
      </c>
      <c r="E11" s="91" t="s">
        <v>110</v>
      </c>
      <c r="F11" s="413">
        <f>+Program!$D$5-F21-F22-F23-F24</f>
        <v>12090000</v>
      </c>
      <c r="G11" s="202">
        <f>+F11/F10*100</f>
        <v>12.09</v>
      </c>
      <c r="H11" s="408" t="s">
        <v>122</v>
      </c>
      <c r="J11" s="413">
        <f>+Program!$D$5-J21-J22-J23-J24</f>
        <v>11320000</v>
      </c>
      <c r="K11" s="202">
        <f>+J11/J10*100</f>
        <v>11.32</v>
      </c>
      <c r="L11" s="408" t="s">
        <v>122</v>
      </c>
      <c r="N11" s="413">
        <f>+Program!$D$5-N21-N22-N23-N24</f>
        <v>10640000</v>
      </c>
      <c r="O11" s="203">
        <f>+N11/N10*100</f>
        <v>10.639999999999999</v>
      </c>
      <c r="P11" s="410" t="s">
        <v>122</v>
      </c>
      <c r="R11" s="412">
        <f>+Program!$D$5-R21-R22-R23-R24</f>
        <v>10000000</v>
      </c>
      <c r="S11" s="202">
        <f>+R11/R10*100</f>
        <v>10</v>
      </c>
      <c r="T11" s="408" t="s">
        <v>122</v>
      </c>
      <c r="V11" s="412">
        <f>+Program!$D$5-V21-V22-V23-V24</f>
        <v>9090000</v>
      </c>
      <c r="W11" s="202">
        <f>+V11/V10*100</f>
        <v>9.09</v>
      </c>
      <c r="X11" s="408" t="s">
        <v>122</v>
      </c>
      <c r="Y11" s="126"/>
      <c r="Z11" s="642">
        <f ca="1">((((1+$O$15/100*3)*3)/((1+($O$15/100*3-(up_share/100*3)))*3))*$N$13)-$N$13</f>
        <v>3600080.5747666657</v>
      </c>
      <c r="AA11" s="501">
        <f ca="1">Z11*6.56%</f>
        <v>236165.28570469323</v>
      </c>
      <c r="AB11" s="502">
        <f t="shared" ca="1" si="0"/>
        <v>3363915.2890619724</v>
      </c>
      <c r="AC11" s="126"/>
      <c r="AD11" s="503">
        <v>300000</v>
      </c>
      <c r="AE11" s="503">
        <v>150000</v>
      </c>
      <c r="AF11" s="503">
        <v>500000</v>
      </c>
      <c r="AG11" s="503">
        <v>1600000</v>
      </c>
      <c r="AH11" s="503">
        <f ca="1">IF($N$17&gt;=1000000000,1800000,IF($N$17&gt;500000000,850000000,IF($N$17&gt;250000000,450000,IF($N$17&gt;100000000,200000,IF($N$17&gt;50000000,100000,50000)))))</f>
        <v>200000</v>
      </c>
      <c r="AI11" s="504">
        <f t="shared" ca="1" si="1"/>
        <v>2750000</v>
      </c>
      <c r="AJ11" s="992"/>
      <c r="AK11" s="504" t="e">
        <f ca="1">$AJ$9-$AI$11</f>
        <v>#VALUE!</v>
      </c>
      <c r="AL11" s="126"/>
      <c r="AM11" s="126"/>
      <c r="AN11" s="126"/>
      <c r="AO11" s="126"/>
      <c r="AP11" s="126"/>
      <c r="AQ11" s="126"/>
      <c r="AR11" s="126"/>
      <c r="AS11" s="126"/>
      <c r="AT11" s="126"/>
    </row>
    <row r="12" spans="3:46" ht="12.75" customHeight="1">
      <c r="C12" s="404"/>
      <c r="D12" s="411"/>
      <c r="F12" s="414" t="s">
        <v>115</v>
      </c>
      <c r="G12" s="415" t="s">
        <v>97</v>
      </c>
      <c r="H12" s="408"/>
      <c r="J12" s="414" t="s">
        <v>115</v>
      </c>
      <c r="K12" s="415" t="s">
        <v>97</v>
      </c>
      <c r="L12" s="408"/>
      <c r="N12" s="416" t="s">
        <v>115</v>
      </c>
      <c r="O12" s="240" t="s">
        <v>97</v>
      </c>
      <c r="P12" s="410"/>
      <c r="R12" s="414" t="s">
        <v>115</v>
      </c>
      <c r="S12" s="415" t="s">
        <v>97</v>
      </c>
      <c r="T12" s="408"/>
      <c r="V12" s="414" t="s">
        <v>115</v>
      </c>
      <c r="W12" s="415" t="s">
        <v>97</v>
      </c>
      <c r="X12" s="408"/>
      <c r="Y12" s="126"/>
      <c r="Z12" s="642">
        <f ca="1">((((1+$S$15/100*4)*4)/((1+($S$15/100*4-(up_share/100*4)))*4))*$R$13)-$R$13</f>
        <v>4233301.9755409211</v>
      </c>
      <c r="AA12" s="501">
        <f ca="1">Z12*6.56%</f>
        <v>277704.60959548439</v>
      </c>
      <c r="AB12" s="502">
        <f ca="1">Z12-AA12</f>
        <v>3955597.3659454365</v>
      </c>
      <c r="AC12" s="126"/>
      <c r="AD12" s="503">
        <v>300000</v>
      </c>
      <c r="AE12" s="503">
        <v>150000</v>
      </c>
      <c r="AF12" s="503">
        <v>600000</v>
      </c>
      <c r="AG12" s="503">
        <v>1850000</v>
      </c>
      <c r="AH12" s="503">
        <f ca="1">IF($R$17&gt;=1000000000,1800000,IF($R$17&gt;500000000,850000000,IF($R$17&gt;250000000,450000,IF($R$17&gt;100000000,200000,IF($R$17&gt;50000000,100000,50000)))))</f>
        <v>200000</v>
      </c>
      <c r="AI12" s="504">
        <f t="shared" ca="1" si="1"/>
        <v>3100000</v>
      </c>
      <c r="AJ12" s="992"/>
      <c r="AK12" s="504" t="e">
        <f ca="1">$AJ$9-$AI$12</f>
        <v>#VALUE!</v>
      </c>
      <c r="AL12" s="126"/>
      <c r="AM12" s="126"/>
      <c r="AN12" s="126"/>
      <c r="AO12" s="126"/>
      <c r="AP12" s="126"/>
      <c r="AQ12" s="126"/>
      <c r="AR12" s="126"/>
      <c r="AS12" s="126"/>
      <c r="AT12" s="126"/>
    </row>
    <row r="13" spans="3:46" ht="12.75" customHeight="1">
      <c r="C13" s="404" t="s">
        <v>124</v>
      </c>
      <c r="D13" s="411" t="s">
        <v>111</v>
      </c>
      <c r="E13" s="91" t="s">
        <v>110</v>
      </c>
      <c r="F13" s="412">
        <f>+F10-F11</f>
        <v>87910000</v>
      </c>
      <c r="H13" s="408"/>
      <c r="J13" s="412">
        <f>+J10-J11</f>
        <v>88680000</v>
      </c>
      <c r="L13" s="408"/>
      <c r="N13" s="413">
        <f>+N10-N11</f>
        <v>89360000</v>
      </c>
      <c r="O13" s="130"/>
      <c r="P13" s="410"/>
      <c r="R13" s="412">
        <f>+R10-R11</f>
        <v>90000000</v>
      </c>
      <c r="T13" s="408"/>
      <c r="V13" s="412">
        <f>+V10-V11</f>
        <v>90910000</v>
      </c>
      <c r="X13" s="408"/>
      <c r="Y13" s="126"/>
      <c r="Z13" s="644">
        <f ca="1">((((1+$W$15/100*4)*4)/((1+($W$15/100*4-(up_share/100*4)))*4))*$V$13)-$V$13</f>
        <v>4218561.4849187732</v>
      </c>
      <c r="AA13" s="126"/>
      <c r="AB13" s="126"/>
      <c r="AC13" s="126"/>
      <c r="AD13" s="126"/>
      <c r="AE13" s="505"/>
      <c r="AF13" s="126"/>
      <c r="AG13" s="126"/>
      <c r="AH13" s="126"/>
      <c r="AI13" s="126"/>
      <c r="AJ13" s="126"/>
      <c r="AK13" s="126"/>
      <c r="AL13" s="126"/>
      <c r="AM13" s="126"/>
      <c r="AN13" s="126"/>
      <c r="AO13" s="126"/>
      <c r="AP13" s="126"/>
      <c r="AQ13" s="126"/>
      <c r="AR13" s="126"/>
      <c r="AS13" s="126"/>
      <c r="AT13" s="126"/>
    </row>
    <row r="14" spans="3:46" ht="12.75" customHeight="1">
      <c r="C14" s="404"/>
      <c r="D14" s="411"/>
      <c r="F14" s="412"/>
      <c r="H14" s="408"/>
      <c r="J14" s="412"/>
      <c r="L14" s="408"/>
      <c r="N14" s="413"/>
      <c r="O14" s="130"/>
      <c r="P14" s="410"/>
      <c r="R14" s="412"/>
      <c r="T14" s="408"/>
      <c r="V14" s="412"/>
      <c r="X14" s="408"/>
      <c r="Y14" s="126"/>
      <c r="Z14" s="92"/>
      <c r="AA14" s="126"/>
      <c r="AB14" s="126"/>
      <c r="AC14" s="126"/>
      <c r="AD14" s="126"/>
      <c r="AE14" s="126"/>
      <c r="AF14" s="126"/>
      <c r="AG14" s="126"/>
      <c r="AH14" s="505"/>
      <c r="AI14" s="126"/>
      <c r="AJ14" s="126"/>
      <c r="AK14" s="126"/>
      <c r="AL14" s="126"/>
      <c r="AM14" s="126"/>
      <c r="AN14" s="126"/>
      <c r="AO14" s="126"/>
      <c r="AP14" s="126"/>
      <c r="AQ14" s="126"/>
      <c r="AR14" s="126"/>
      <c r="AS14" s="126"/>
      <c r="AT14" s="126"/>
    </row>
    <row r="15" spans="3:46" ht="12.75" customHeight="1">
      <c r="C15" s="404" t="s">
        <v>123</v>
      </c>
      <c r="D15" s="411" t="s">
        <v>111</v>
      </c>
      <c r="E15" s="91" t="s">
        <v>110</v>
      </c>
      <c r="F15" s="412">
        <f ca="1">+F13*1*G15/100</f>
        <v>15665562.000000002</v>
      </c>
      <c r="G15" s="417">
        <f ca="1">rateass1</f>
        <v>17.820000000000004</v>
      </c>
      <c r="H15" s="408" t="s">
        <v>122</v>
      </c>
      <c r="J15" s="412">
        <f ca="1">+J13*2*K15/100</f>
        <v>31711968</v>
      </c>
      <c r="K15" s="417">
        <f ca="1">rateass2</f>
        <v>17.88</v>
      </c>
      <c r="L15" s="408" t="s">
        <v>122</v>
      </c>
      <c r="N15" s="204">
        <f ca="1">+N13*3*O15/100</f>
        <v>49085448.000000007</v>
      </c>
      <c r="O15" s="244">
        <f ca="1">rateass3</f>
        <v>18.310000000000002</v>
      </c>
      <c r="P15" s="410" t="s">
        <v>122</v>
      </c>
      <c r="R15" s="205">
        <f ca="1">+R13*S15*4/100</f>
        <v>70272000.000000015</v>
      </c>
      <c r="S15" s="417">
        <f ca="1">rateass4</f>
        <v>19.520000000000003</v>
      </c>
      <c r="T15" s="408" t="s">
        <v>122</v>
      </c>
      <c r="V15" s="205">
        <f ca="1">+V13*W15*5/100</f>
        <v>91364550.000000015</v>
      </c>
      <c r="W15" s="417">
        <f ca="1">rateass5</f>
        <v>20.100000000000001</v>
      </c>
      <c r="X15" s="408" t="s">
        <v>122</v>
      </c>
      <c r="Y15" s="126"/>
      <c r="Z15" s="92"/>
      <c r="AA15" s="126"/>
      <c r="AB15" s="126"/>
      <c r="AC15" s="126"/>
      <c r="AD15" s="998" t="s">
        <v>171</v>
      </c>
      <c r="AE15" s="998"/>
      <c r="AF15" s="998"/>
      <c r="AG15" s="998"/>
      <c r="AH15" s="998"/>
      <c r="AI15" s="998"/>
      <c r="AJ15" s="126"/>
      <c r="AK15" s="126"/>
      <c r="AL15" s="126"/>
      <c r="AM15" s="126"/>
      <c r="AN15" s="126"/>
      <c r="AO15" s="126"/>
      <c r="AP15" s="126"/>
      <c r="AQ15" s="126"/>
      <c r="AR15" s="126"/>
      <c r="AS15" s="126"/>
      <c r="AT15" s="126"/>
    </row>
    <row r="16" spans="3:46" ht="12.75" customHeight="1">
      <c r="C16" s="404"/>
      <c r="D16" s="411"/>
      <c r="F16" s="414" t="s">
        <v>115</v>
      </c>
      <c r="G16" s="415" t="s">
        <v>114</v>
      </c>
      <c r="H16" s="408"/>
      <c r="J16" s="414" t="s">
        <v>115</v>
      </c>
      <c r="K16" s="415" t="s">
        <v>114</v>
      </c>
      <c r="L16" s="408"/>
      <c r="N16" s="416" t="s">
        <v>115</v>
      </c>
      <c r="O16" s="240" t="s">
        <v>114</v>
      </c>
      <c r="P16" s="410"/>
      <c r="R16" s="414" t="s">
        <v>115</v>
      </c>
      <c r="S16" s="415" t="s">
        <v>114</v>
      </c>
      <c r="T16" s="408"/>
      <c r="V16" s="414" t="s">
        <v>115</v>
      </c>
      <c r="W16" s="415" t="s">
        <v>114</v>
      </c>
      <c r="X16" s="408"/>
      <c r="Y16" s="126"/>
      <c r="Z16" s="92"/>
      <c r="AA16" s="126"/>
      <c r="AB16" s="126"/>
      <c r="AC16" s="126"/>
      <c r="AD16" s="622" t="s">
        <v>165</v>
      </c>
      <c r="AE16" s="622" t="s">
        <v>166</v>
      </c>
      <c r="AF16" s="622" t="s">
        <v>137</v>
      </c>
      <c r="AG16" s="622" t="s">
        <v>167</v>
      </c>
      <c r="AH16" s="622" t="s">
        <v>169</v>
      </c>
      <c r="AI16" s="622" t="s">
        <v>170</v>
      </c>
      <c r="AJ16" s="506" t="s">
        <v>175</v>
      </c>
      <c r="AK16" s="506"/>
      <c r="AL16" s="622" t="s">
        <v>173</v>
      </c>
      <c r="AM16" s="126"/>
      <c r="AN16" s="126"/>
      <c r="AO16" s="126"/>
      <c r="AP16" s="126"/>
      <c r="AQ16" s="126"/>
      <c r="AR16" s="126"/>
      <c r="AS16" s="126"/>
      <c r="AT16" s="126"/>
    </row>
    <row r="17" spans="3:46" ht="12.75" customHeight="1">
      <c r="C17" s="404" t="s">
        <v>121</v>
      </c>
      <c r="D17" s="411" t="s">
        <v>111</v>
      </c>
      <c r="E17" s="91" t="s">
        <v>110</v>
      </c>
      <c r="F17" s="412">
        <f ca="1">+F13+F15</f>
        <v>103575562</v>
      </c>
      <c r="H17" s="408"/>
      <c r="J17" s="412">
        <f ca="1">+J15+J13+J14</f>
        <v>120391968</v>
      </c>
      <c r="L17" s="408"/>
      <c r="N17" s="413">
        <f ca="1">+N13+N15</f>
        <v>138445448</v>
      </c>
      <c r="O17" s="130"/>
      <c r="P17" s="410"/>
      <c r="R17" s="412">
        <f ca="1">+R15+R13</f>
        <v>160272000</v>
      </c>
      <c r="T17" s="408"/>
      <c r="V17" s="412">
        <f ca="1">+V15+V13</f>
        <v>182274550</v>
      </c>
      <c r="X17" s="408"/>
      <c r="Y17" s="126"/>
      <c r="Z17" s="126"/>
      <c r="AA17" s="126"/>
      <c r="AB17" s="126"/>
      <c r="AC17" s="126"/>
      <c r="AD17" s="503">
        <v>300000</v>
      </c>
      <c r="AE17" s="503">
        <v>150000</v>
      </c>
      <c r="AF17" s="503">
        <v>500000</v>
      </c>
      <c r="AG17" s="503">
        <v>3400000</v>
      </c>
      <c r="AH17" s="503">
        <f ca="1">IF($F$17&gt;=1000000000,1800000,IF($F$17&gt;500000000,850000000,IF($F$17&gt;250000000,450000,IF($F$17&gt;100000000,200000,IF($F$17&gt;50000000,100000,50000)))))</f>
        <v>200000</v>
      </c>
      <c r="AI17" s="504">
        <f ca="1">SUM(AD17:AH17)</f>
        <v>4550000</v>
      </c>
      <c r="AJ17" s="507">
        <f ca="1">'ARR NON ASS'!AI17</f>
        <v>278320</v>
      </c>
      <c r="AK17" s="502"/>
      <c r="AL17" s="508" t="e">
        <f ca="1">AJ9-AI17</f>
        <v>#VALUE!</v>
      </c>
      <c r="AM17" s="126"/>
      <c r="AN17" s="126"/>
      <c r="AO17" s="126"/>
      <c r="AP17" s="126"/>
      <c r="AQ17" s="126"/>
      <c r="AR17" s="126"/>
      <c r="AS17" s="126"/>
      <c r="AT17" s="126"/>
    </row>
    <row r="18" spans="3:46" ht="12.75" customHeight="1">
      <c r="C18" s="404"/>
      <c r="D18" s="411"/>
      <c r="F18" s="407"/>
      <c r="H18" s="408"/>
      <c r="J18" s="407"/>
      <c r="L18" s="408"/>
      <c r="N18" s="409"/>
      <c r="O18" s="130"/>
      <c r="P18" s="410"/>
      <c r="R18" s="407"/>
      <c r="T18" s="408"/>
      <c r="V18" s="407"/>
      <c r="X18" s="408"/>
      <c r="Y18" s="126"/>
      <c r="Z18" s="126"/>
      <c r="AA18" s="126"/>
      <c r="AB18" s="126"/>
      <c r="AC18" s="126"/>
      <c r="AD18" s="503">
        <v>300000</v>
      </c>
      <c r="AE18" s="503">
        <v>150000</v>
      </c>
      <c r="AF18" s="503">
        <v>500000</v>
      </c>
      <c r="AG18" s="503">
        <v>3600000</v>
      </c>
      <c r="AH18" s="503">
        <f ca="1">IF($J$17&gt;=1000000000,1800000,IF($J$17&gt;500000000,850000000,IF($J$17&gt;250000000,450000,IF($J$17&gt;100000000,200000,IF($J$17&gt;50000000,100000,50000)))))</f>
        <v>200000</v>
      </c>
      <c r="AI18" s="504">
        <f ca="1">SUM(AD18:AH18)</f>
        <v>4750000</v>
      </c>
      <c r="AJ18" s="507">
        <f ca="1">'ARR NON ASS'!AI18</f>
        <v>294000</v>
      </c>
      <c r="AK18" s="502"/>
      <c r="AL18" s="508" t="e">
        <f ca="1">AJ9-AI18</f>
        <v>#VALUE!</v>
      </c>
      <c r="AM18" s="126"/>
      <c r="AN18" s="126"/>
      <c r="AO18" s="126"/>
      <c r="AP18" s="126"/>
      <c r="AQ18" s="126"/>
      <c r="AR18" s="126"/>
      <c r="AS18" s="126"/>
      <c r="AT18" s="126"/>
    </row>
    <row r="19" spans="3:46" ht="12.75" customHeight="1">
      <c r="C19" s="404" t="s">
        <v>120</v>
      </c>
      <c r="D19" s="411" t="s">
        <v>111</v>
      </c>
      <c r="E19" s="91" t="s">
        <v>110</v>
      </c>
      <c r="F19" s="206">
        <f ca="1">+ROUNDUP(F17/12,-2)</f>
        <v>8631300</v>
      </c>
      <c r="G19" s="418"/>
      <c r="H19" s="419"/>
      <c r="I19" s="418"/>
      <c r="J19" s="206">
        <f ca="1">+ROUNDUP(J17/24,-2)</f>
        <v>5016400</v>
      </c>
      <c r="K19" s="418"/>
      <c r="L19" s="419"/>
      <c r="M19" s="418"/>
      <c r="N19" s="207">
        <f ca="1">+ROUNDUP(N17/36,-2)</f>
        <v>3845800</v>
      </c>
      <c r="O19" s="420"/>
      <c r="P19" s="421"/>
      <c r="Q19" s="418"/>
      <c r="R19" s="206">
        <f ca="1">+ROUNDUP(R17/48,-2)</f>
        <v>3339000</v>
      </c>
      <c r="S19" s="422"/>
      <c r="T19" s="408"/>
      <c r="V19" s="206">
        <f ca="1">+ROUNDUP(V17/60,-2)</f>
        <v>3038000</v>
      </c>
      <c r="W19" s="422"/>
      <c r="X19" s="408"/>
      <c r="Y19" s="126"/>
      <c r="Z19" s="126"/>
      <c r="AA19" s="126"/>
      <c r="AB19" s="126"/>
      <c r="AC19" s="126"/>
      <c r="AD19" s="503">
        <v>300000</v>
      </c>
      <c r="AE19" s="503">
        <v>150000</v>
      </c>
      <c r="AF19" s="503">
        <v>500000</v>
      </c>
      <c r="AG19" s="503">
        <v>3800000</v>
      </c>
      <c r="AH19" s="503">
        <f ca="1">IF($N$17&gt;=1000000000,1800000,IF($N$17&gt;500000000,850000000,IF($N$17&gt;250000000,450000,IF($N$17&gt;100000000,200000,IF($N$17&gt;50000000,100000,50000)))))</f>
        <v>200000</v>
      </c>
      <c r="AI19" s="504">
        <f ca="1">SUM(AD19:AH19)</f>
        <v>4950000</v>
      </c>
      <c r="AJ19" s="507">
        <f ca="1">'ARR NON ASS'!AI19</f>
        <v>309680</v>
      </c>
      <c r="AK19" s="502"/>
      <c r="AL19" s="508" t="e">
        <f ca="1">AJ9-AI19</f>
        <v>#VALUE!</v>
      </c>
      <c r="AM19" s="126"/>
      <c r="AN19" s="126"/>
      <c r="AO19" s="126"/>
      <c r="AP19" s="126"/>
      <c r="AQ19" s="126"/>
      <c r="AR19" s="126"/>
      <c r="AS19" s="126"/>
      <c r="AT19" s="126"/>
    </row>
    <row r="20" spans="3:46" ht="12.75" customHeight="1">
      <c r="C20" s="404"/>
      <c r="D20" s="411"/>
      <c r="F20" s="208"/>
      <c r="G20" s="423"/>
      <c r="H20" s="424"/>
      <c r="I20" s="423"/>
      <c r="J20" s="208"/>
      <c r="K20" s="423"/>
      <c r="L20" s="424"/>
      <c r="M20" s="423"/>
      <c r="N20" s="209"/>
      <c r="O20" s="210"/>
      <c r="P20" s="425"/>
      <c r="Q20" s="423"/>
      <c r="R20" s="208"/>
      <c r="T20" s="408"/>
      <c r="V20" s="208"/>
      <c r="X20" s="408"/>
      <c r="Y20" s="126"/>
      <c r="Z20" s="126"/>
      <c r="AA20" s="126"/>
      <c r="AB20" s="126"/>
      <c r="AC20" s="126"/>
      <c r="AD20" s="503">
        <v>300000</v>
      </c>
      <c r="AE20" s="503">
        <v>150000</v>
      </c>
      <c r="AF20" s="503">
        <v>500000</v>
      </c>
      <c r="AG20" s="503">
        <v>4050000</v>
      </c>
      <c r="AH20" s="503">
        <f ca="1">IF($R$17&gt;=1000000000,1800000,IF($R$17&gt;500000000,850000000,IF($R$17&gt;250000000,450000,IF($R$17&gt;100000000,200000,IF($R$17&gt;50000000,100000,50000)))))</f>
        <v>200000</v>
      </c>
      <c r="AI20" s="504">
        <f ca="1">SUM(AD20:AH20)</f>
        <v>5200000</v>
      </c>
      <c r="AJ20" s="507">
        <f ca="1">'ARR NON ASS'!AI20</f>
        <v>329280</v>
      </c>
      <c r="AK20" s="502"/>
      <c r="AL20" s="508" t="e">
        <f ca="1">AJ9-AI20</f>
        <v>#VALUE!</v>
      </c>
      <c r="AM20" s="126"/>
      <c r="AN20" s="126"/>
      <c r="AO20" s="126"/>
      <c r="AP20" s="126"/>
      <c r="AQ20" s="126"/>
      <c r="AR20" s="126"/>
      <c r="AS20" s="126"/>
      <c r="AT20" s="126"/>
    </row>
    <row r="21" spans="3:46" ht="12.75" customHeight="1">
      <c r="C21" s="404" t="s">
        <v>135</v>
      </c>
      <c r="D21" s="411" t="s">
        <v>111</v>
      </c>
      <c r="E21" s="91" t="s">
        <v>110</v>
      </c>
      <c r="F21" s="205">
        <f>+F10*G21</f>
        <v>910000</v>
      </c>
      <c r="G21" s="426">
        <f>Program!D45</f>
        <v>9.1000000000000004E-3</v>
      </c>
      <c r="H21" s="408"/>
      <c r="J21" s="205">
        <f>+J10*K21</f>
        <v>1680000.0000000002</v>
      </c>
      <c r="K21" s="426">
        <f>Program!D46</f>
        <v>1.6800000000000002E-2</v>
      </c>
      <c r="L21" s="408"/>
      <c r="N21" s="204">
        <f>+N10*O21</f>
        <v>2360000.0000000005</v>
      </c>
      <c r="O21" s="427">
        <f>+Program!D47</f>
        <v>2.3600000000000003E-2</v>
      </c>
      <c r="P21" s="410"/>
      <c r="R21" s="205">
        <f>+R10*S21</f>
        <v>3000000.0000000005</v>
      </c>
      <c r="S21" s="426">
        <f>+Program!D48</f>
        <v>3.0000000000000002E-2</v>
      </c>
      <c r="T21" s="408"/>
      <c r="V21" s="205">
        <f>+V10*W21</f>
        <v>3910000.0000000005</v>
      </c>
      <c r="W21" s="426">
        <f>+Program!D49</f>
        <v>3.9100000000000003E-2</v>
      </c>
      <c r="X21" s="408"/>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row>
    <row r="22" spans="3:46" ht="12.75" customHeight="1">
      <c r="C22" s="404" t="s">
        <v>119</v>
      </c>
      <c r="D22" s="411" t="s">
        <v>111</v>
      </c>
      <c r="E22" s="91" t="s">
        <v>110</v>
      </c>
      <c r="F22" s="412">
        <f>ADMIN</f>
        <v>7000000</v>
      </c>
      <c r="H22" s="408"/>
      <c r="J22" s="412">
        <f>ADMIN</f>
        <v>7000000</v>
      </c>
      <c r="L22" s="408"/>
      <c r="N22" s="412">
        <f>ADMIN</f>
        <v>7000000</v>
      </c>
      <c r="O22" s="130"/>
      <c r="P22" s="410"/>
      <c r="R22" s="412">
        <f>ADMIN</f>
        <v>7000000</v>
      </c>
      <c r="T22" s="408"/>
      <c r="V22" s="412">
        <f>ADMIN</f>
        <v>7000000</v>
      </c>
      <c r="X22" s="408"/>
      <c r="Y22" s="126"/>
      <c r="Z22" s="126"/>
      <c r="AA22" s="126"/>
      <c r="AB22" s="126"/>
      <c r="AC22" s="126"/>
      <c r="AD22" s="126"/>
      <c r="AE22" s="126"/>
      <c r="AF22" s="126"/>
      <c r="AG22" s="126"/>
      <c r="AH22" s="1002" t="s">
        <v>189</v>
      </c>
      <c r="AI22" s="1002"/>
      <c r="AJ22" s="505">
        <v>1000000</v>
      </c>
      <c r="AK22" s="126"/>
      <c r="AL22" s="126"/>
      <c r="AM22" s="126"/>
      <c r="AN22" s="126"/>
      <c r="AO22" s="126"/>
      <c r="AP22" s="126"/>
      <c r="AQ22" s="126"/>
      <c r="AR22" s="126"/>
      <c r="AS22" s="126"/>
      <c r="AT22" s="126"/>
    </row>
    <row r="23" spans="3:46" ht="12.75" customHeight="1">
      <c r="C23" s="404" t="s">
        <v>118</v>
      </c>
      <c r="D23" s="411" t="s">
        <v>111</v>
      </c>
      <c r="E23" s="91" t="s">
        <v>110</v>
      </c>
      <c r="F23" s="412">
        <v>0</v>
      </c>
      <c r="H23" s="408"/>
      <c r="J23" s="412">
        <v>0</v>
      </c>
      <c r="L23" s="408"/>
      <c r="N23" s="413">
        <v>0</v>
      </c>
      <c r="O23" s="130"/>
      <c r="P23" s="410"/>
      <c r="R23" s="412">
        <v>0</v>
      </c>
      <c r="T23" s="408"/>
      <c r="V23" s="412">
        <v>0</v>
      </c>
      <c r="X23" s="408"/>
    </row>
    <row r="24" spans="3:46" ht="12.75" hidden="1" customHeight="1">
      <c r="C24" s="404" t="s">
        <v>117</v>
      </c>
      <c r="D24" s="411" t="s">
        <v>111</v>
      </c>
      <c r="E24" s="91" t="s">
        <v>110</v>
      </c>
      <c r="F24" s="412">
        <f>+Program!$D$56</f>
        <v>0</v>
      </c>
      <c r="H24" s="408"/>
      <c r="J24" s="412">
        <f>+Program!$D$56</f>
        <v>0</v>
      </c>
      <c r="L24" s="408"/>
      <c r="N24" s="413">
        <f>+Program!$D$56</f>
        <v>0</v>
      </c>
      <c r="O24" s="130"/>
      <c r="P24" s="410"/>
      <c r="R24" s="412">
        <f>+Program!$D$56</f>
        <v>0</v>
      </c>
      <c r="T24" s="408"/>
      <c r="V24" s="412">
        <f>+Program!$D$56</f>
        <v>0</v>
      </c>
      <c r="X24" s="408"/>
    </row>
    <row r="25" spans="3:46" ht="12.75" customHeight="1">
      <c r="C25" s="404" t="s">
        <v>116</v>
      </c>
      <c r="D25" s="411" t="s">
        <v>111</v>
      </c>
      <c r="E25" s="91" t="s">
        <v>110</v>
      </c>
      <c r="F25" s="412">
        <f>+F11</f>
        <v>12090000</v>
      </c>
      <c r="H25" s="408"/>
      <c r="J25" s="412">
        <f>+J11</f>
        <v>11320000</v>
      </c>
      <c r="L25" s="408"/>
      <c r="N25" s="413">
        <f>+N11</f>
        <v>10640000</v>
      </c>
      <c r="O25" s="130"/>
      <c r="P25" s="410"/>
      <c r="R25" s="412">
        <f>+R11</f>
        <v>10000000</v>
      </c>
      <c r="T25" s="408"/>
      <c r="V25" s="412">
        <f>+V11</f>
        <v>9090000</v>
      </c>
      <c r="X25" s="408"/>
    </row>
    <row r="26" spans="3:46" ht="12.75" customHeight="1">
      <c r="C26" s="404"/>
      <c r="D26" s="411"/>
      <c r="F26" s="414" t="s">
        <v>115</v>
      </c>
      <c r="G26" s="415" t="s">
        <v>114</v>
      </c>
      <c r="H26" s="408"/>
      <c r="J26" s="414" t="s">
        <v>115</v>
      </c>
      <c r="K26" s="415" t="s">
        <v>114</v>
      </c>
      <c r="L26" s="408"/>
      <c r="N26" s="416" t="s">
        <v>115</v>
      </c>
      <c r="O26" s="240" t="s">
        <v>114</v>
      </c>
      <c r="P26" s="410"/>
      <c r="R26" s="414" t="s">
        <v>115</v>
      </c>
      <c r="S26" s="415" t="s">
        <v>114</v>
      </c>
      <c r="T26" s="408"/>
      <c r="V26" s="414" t="s">
        <v>115</v>
      </c>
      <c r="W26" s="415" t="s">
        <v>114</v>
      </c>
      <c r="X26" s="408"/>
    </row>
    <row r="27" spans="3:46" ht="12.75" customHeight="1">
      <c r="C27" s="404" t="s">
        <v>113</v>
      </c>
      <c r="D27" s="411" t="s">
        <v>111</v>
      </c>
      <c r="E27" s="91" t="s">
        <v>110</v>
      </c>
      <c r="F27" s="412">
        <f>+F25+F22+F21+F24+F23</f>
        <v>20000000</v>
      </c>
      <c r="H27" s="408"/>
      <c r="J27" s="412">
        <f>+J25+J22+J21+J24+J23</f>
        <v>20000000</v>
      </c>
      <c r="L27" s="408"/>
      <c r="N27" s="413">
        <f>+N25+N22+N21+N24+N23</f>
        <v>20000000</v>
      </c>
      <c r="O27" s="130"/>
      <c r="P27" s="410"/>
      <c r="R27" s="412">
        <f>+R25+R22+R21+R24+R23</f>
        <v>20000000</v>
      </c>
      <c r="T27" s="408"/>
      <c r="V27" s="412">
        <f>+V25+V22+V21+V24+V23</f>
        <v>20000000</v>
      </c>
      <c r="X27" s="408"/>
    </row>
    <row r="28" spans="3:46" ht="12.75" customHeight="1">
      <c r="C28" s="404" t="s">
        <v>112</v>
      </c>
      <c r="D28" s="428" t="s">
        <v>111</v>
      </c>
      <c r="E28" s="91" t="s">
        <v>110</v>
      </c>
      <c r="F28" s="522">
        <f>+F10-F27</f>
        <v>80000000</v>
      </c>
      <c r="G28" s="495"/>
      <c r="H28" s="496"/>
      <c r="I28" s="90"/>
      <c r="J28" s="522">
        <f>+J10-J27</f>
        <v>80000000</v>
      </c>
      <c r="K28" s="495"/>
      <c r="L28" s="496"/>
      <c r="M28" s="90"/>
      <c r="N28" s="522">
        <f>+N10-N27</f>
        <v>80000000</v>
      </c>
      <c r="O28" s="495"/>
      <c r="P28" s="496"/>
      <c r="Q28" s="90"/>
      <c r="R28" s="522">
        <f>+R10-R27</f>
        <v>80000000</v>
      </c>
      <c r="S28" s="495"/>
      <c r="T28" s="496"/>
      <c r="U28" s="90"/>
      <c r="V28" s="522">
        <f>+V10-V27</f>
        <v>80000000</v>
      </c>
      <c r="W28" s="495"/>
      <c r="X28" s="496"/>
    </row>
    <row r="31" spans="3:46" ht="12.75" customHeight="1">
      <c r="D31" s="429" t="s">
        <v>265</v>
      </c>
      <c r="E31" s="430"/>
      <c r="F31" s="430"/>
      <c r="G31" s="430"/>
      <c r="H31" s="430"/>
      <c r="I31" s="430"/>
      <c r="J31" s="430"/>
      <c r="K31" s="430"/>
      <c r="L31" s="430"/>
      <c r="M31" s="431"/>
      <c r="N31" s="91" t="s">
        <v>109</v>
      </c>
      <c r="R31" s="432">
        <f>SUM(F28)</f>
        <v>80000000</v>
      </c>
    </row>
    <row r="32" spans="3:46" ht="12.75" customHeight="1">
      <c r="D32" s="433"/>
      <c r="M32" s="434"/>
      <c r="N32" s="91" t="s">
        <v>134</v>
      </c>
      <c r="R32" s="211"/>
    </row>
    <row r="33" spans="4:18" ht="12.75" customHeight="1">
      <c r="D33" s="435">
        <v>1</v>
      </c>
      <c r="E33" s="436"/>
      <c r="F33" s="437" t="s">
        <v>107</v>
      </c>
      <c r="G33" s="436"/>
      <c r="H33" s="436"/>
      <c r="I33" s="436"/>
      <c r="M33" s="434"/>
      <c r="N33" s="91" t="s">
        <v>141</v>
      </c>
      <c r="R33" s="438">
        <f>SUM(R31-R32)</f>
        <v>80000000</v>
      </c>
    </row>
    <row r="34" spans="4:18" ht="12.75" customHeight="1">
      <c r="D34" s="439"/>
      <c r="E34" s="440" t="s">
        <v>97</v>
      </c>
      <c r="F34" s="436" t="s">
        <v>101</v>
      </c>
      <c r="G34" s="436"/>
      <c r="H34" s="436"/>
      <c r="I34" s="436"/>
      <c r="M34" s="434"/>
    </row>
    <row r="35" spans="4:18" ht="12.75" customHeight="1">
      <c r="D35" s="439"/>
      <c r="E35" s="440" t="s">
        <v>97</v>
      </c>
      <c r="F35" s="436" t="s">
        <v>100</v>
      </c>
      <c r="G35" s="436"/>
      <c r="H35" s="436"/>
      <c r="I35" s="436"/>
      <c r="M35" s="434"/>
    </row>
    <row r="36" spans="4:18" ht="12.75" customHeight="1">
      <c r="D36" s="439"/>
      <c r="E36" s="440" t="s">
        <v>97</v>
      </c>
      <c r="F36" s="436" t="s">
        <v>99</v>
      </c>
      <c r="G36" s="436"/>
      <c r="H36" s="436"/>
      <c r="I36" s="436"/>
      <c r="M36" s="434"/>
      <c r="N36" s="1003"/>
      <c r="O36" s="1004"/>
    </row>
    <row r="37" spans="4:18" ht="12.75" customHeight="1">
      <c r="D37" s="439"/>
      <c r="E37" s="440" t="s">
        <v>97</v>
      </c>
      <c r="F37" s="436" t="s">
        <v>104</v>
      </c>
      <c r="G37" s="436"/>
      <c r="H37" s="436"/>
      <c r="I37" s="436"/>
      <c r="M37" s="434"/>
      <c r="N37" s="441"/>
    </row>
    <row r="38" spans="4:18" ht="12.75" customHeight="1">
      <c r="D38" s="439"/>
      <c r="E38" s="440" t="s">
        <v>97</v>
      </c>
      <c r="F38" s="436" t="s">
        <v>103</v>
      </c>
      <c r="G38" s="436"/>
      <c r="H38" s="436"/>
      <c r="I38" s="436"/>
      <c r="M38" s="434"/>
    </row>
    <row r="39" spans="4:18" ht="12.75" customHeight="1">
      <c r="D39" s="435">
        <v>2</v>
      </c>
      <c r="E39" s="436"/>
      <c r="F39" s="437" t="s">
        <v>102</v>
      </c>
      <c r="G39" s="436"/>
      <c r="H39" s="436"/>
      <c r="I39" s="436"/>
      <c r="M39" s="434"/>
    </row>
    <row r="40" spans="4:18" ht="12.75" customHeight="1">
      <c r="D40" s="439"/>
      <c r="E40" s="440" t="s">
        <v>97</v>
      </c>
      <c r="F40" s="436" t="s">
        <v>101</v>
      </c>
      <c r="G40" s="436"/>
      <c r="H40" s="436"/>
      <c r="I40" s="436"/>
      <c r="M40" s="434"/>
    </row>
    <row r="41" spans="4:18" ht="12.75" customHeight="1">
      <c r="D41" s="439"/>
      <c r="E41" s="440" t="s">
        <v>97</v>
      </c>
      <c r="F41" s="436" t="s">
        <v>100</v>
      </c>
      <c r="G41" s="436"/>
      <c r="H41" s="436"/>
      <c r="I41" s="436"/>
      <c r="M41" s="434"/>
    </row>
    <row r="42" spans="4:18" ht="12.75" customHeight="1">
      <c r="D42" s="439"/>
      <c r="E42" s="440" t="s">
        <v>97</v>
      </c>
      <c r="F42" s="436" t="s">
        <v>99</v>
      </c>
      <c r="G42" s="436"/>
      <c r="H42" s="436"/>
      <c r="I42" s="436"/>
      <c r="M42" s="434"/>
    </row>
    <row r="43" spans="4:18" ht="12.75" customHeight="1">
      <c r="D43" s="439"/>
      <c r="E43" s="440" t="s">
        <v>97</v>
      </c>
      <c r="F43" s="436" t="s">
        <v>98</v>
      </c>
      <c r="G43" s="436"/>
      <c r="H43" s="436"/>
      <c r="I43" s="436"/>
      <c r="M43" s="434"/>
    </row>
    <row r="44" spans="4:18" ht="12.75" customHeight="1">
      <c r="D44" s="442"/>
      <c r="E44" s="443" t="s">
        <v>97</v>
      </c>
      <c r="F44" s="444" t="s">
        <v>96</v>
      </c>
      <c r="G44" s="444"/>
      <c r="H44" s="444"/>
      <c r="I44" s="444"/>
      <c r="J44" s="445"/>
      <c r="K44" s="445"/>
      <c r="L44" s="445"/>
      <c r="M44" s="446"/>
    </row>
  </sheetData>
  <sheetProtection password="E0B5" sheet="1" objects="1" scenarios="1" formatCells="0"/>
  <mergeCells count="10">
    <mergeCell ref="N36:O36"/>
    <mergeCell ref="AD7:AI7"/>
    <mergeCell ref="AJ9:AJ12"/>
    <mergeCell ref="AD15:AI15"/>
    <mergeCell ref="F8:H8"/>
    <mergeCell ref="J8:L8"/>
    <mergeCell ref="N8:P8"/>
    <mergeCell ref="R8:T8"/>
    <mergeCell ref="AH22:AI22"/>
    <mergeCell ref="V8:X8"/>
  </mergeCells>
  <pageMargins left="0.52" right="0.26885416666666667" top="0.65" bottom="0.17" header="0.35" footer="0.5"/>
  <pageSetup paperSize="9" scale="89" orientation="landscape" r:id="rId1"/>
  <headerFooter alignWithMargins="0">
    <oddHeader>&amp;C&amp;D&amp;F</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C1:AN42"/>
  <sheetViews>
    <sheetView showGridLines="0" showRowColHeaders="0" defaultGridColor="0" colorId="22" zoomScaleNormal="100" workbookViewId="0">
      <selection activeCell="J46" sqref="J46"/>
    </sheetView>
  </sheetViews>
  <sheetFormatPr defaultRowHeight="12.75"/>
  <cols>
    <col min="1" max="2" width="3.140625" style="214" customWidth="1"/>
    <col min="3" max="3" width="24.42578125" style="214" customWidth="1"/>
    <col min="4" max="4" width="3.5703125" style="214" customWidth="1"/>
    <col min="5" max="5" width="4.85546875" style="214" customWidth="1"/>
    <col min="6" max="6" width="12.85546875" style="214" customWidth="1"/>
    <col min="7" max="7" width="6.7109375" style="214" customWidth="1"/>
    <col min="8" max="8" width="3.5703125" style="214" customWidth="1"/>
    <col min="9" max="9" width="3.85546875" style="214" customWidth="1"/>
    <col min="10" max="10" width="12.85546875" style="214" customWidth="1"/>
    <col min="11" max="11" width="6.7109375" style="214" customWidth="1"/>
    <col min="12" max="12" width="3.5703125" style="214" customWidth="1"/>
    <col min="13" max="13" width="3.28515625" style="214" customWidth="1"/>
    <col min="14" max="14" width="14.140625" style="214" customWidth="1"/>
    <col min="15" max="15" width="8.5703125" style="214" customWidth="1"/>
    <col min="16" max="16" width="3.5703125" style="214" customWidth="1"/>
    <col min="17" max="17" width="2.7109375" style="214" customWidth="1"/>
    <col min="18" max="18" width="12.85546875" style="214" customWidth="1"/>
    <col min="19" max="19" width="6.7109375" style="214" customWidth="1"/>
    <col min="20" max="20" width="3.7109375" style="214" customWidth="1"/>
    <col min="21" max="21" width="4.7109375" style="214" customWidth="1"/>
    <col min="22" max="22" width="12.42578125" style="214" bestFit="1" customWidth="1"/>
    <col min="23" max="23" width="9.140625" style="214"/>
    <col min="24" max="24" width="2.7109375" style="214" bestFit="1" customWidth="1"/>
    <col min="25" max="25" width="9.140625" style="214"/>
    <col min="26" max="26" width="14.7109375" style="214" customWidth="1"/>
    <col min="27" max="27" width="13.5703125" style="214" hidden="1" customWidth="1"/>
    <col min="28" max="28" width="12.85546875" style="214" hidden="1" customWidth="1"/>
    <col min="29" max="32" width="0" style="214" hidden="1" customWidth="1"/>
    <col min="33" max="33" width="10.28515625" style="214" hidden="1" customWidth="1"/>
    <col min="34" max="34" width="0" style="214" hidden="1" customWidth="1"/>
    <col min="35" max="35" width="10.28515625" style="214" hidden="1" customWidth="1"/>
    <col min="36" max="36" width="19.85546875" style="214" hidden="1" customWidth="1"/>
    <col min="37" max="38" width="10.85546875" style="214" hidden="1" customWidth="1"/>
    <col min="39" max="256" width="9.140625" style="214"/>
    <col min="257" max="258" width="3.140625" style="214" customWidth="1"/>
    <col min="259" max="259" width="24.42578125" style="214" customWidth="1"/>
    <col min="260" max="260" width="3.5703125" style="214" customWidth="1"/>
    <col min="261" max="261" width="4.85546875" style="214" customWidth="1"/>
    <col min="262" max="262" width="12.85546875" style="214" customWidth="1"/>
    <col min="263" max="263" width="6.7109375" style="214" customWidth="1"/>
    <col min="264" max="264" width="3.5703125" style="214" customWidth="1"/>
    <col min="265" max="265" width="3.85546875" style="214" customWidth="1"/>
    <col min="266" max="266" width="12.85546875" style="214" customWidth="1"/>
    <col min="267" max="267" width="6.7109375" style="214" customWidth="1"/>
    <col min="268" max="268" width="3.5703125" style="214" customWidth="1"/>
    <col min="269" max="269" width="3.28515625" style="214" customWidth="1"/>
    <col min="270" max="270" width="14.140625" style="214" customWidth="1"/>
    <col min="271" max="271" width="11.28515625" style="214" bestFit="1" customWidth="1"/>
    <col min="272" max="272" width="3.5703125" style="214" customWidth="1"/>
    <col min="273" max="273" width="2.7109375" style="214" customWidth="1"/>
    <col min="274" max="274" width="12.85546875" style="214" customWidth="1"/>
    <col min="275" max="275" width="6.7109375" style="214" customWidth="1"/>
    <col min="276" max="276" width="3.7109375" style="214" customWidth="1"/>
    <col min="277" max="512" width="9.140625" style="214"/>
    <col min="513" max="514" width="3.140625" style="214" customWidth="1"/>
    <col min="515" max="515" width="24.42578125" style="214" customWidth="1"/>
    <col min="516" max="516" width="3.5703125" style="214" customWidth="1"/>
    <col min="517" max="517" width="4.85546875" style="214" customWidth="1"/>
    <col min="518" max="518" width="12.85546875" style="214" customWidth="1"/>
    <col min="519" max="519" width="6.7109375" style="214" customWidth="1"/>
    <col min="520" max="520" width="3.5703125" style="214" customWidth="1"/>
    <col min="521" max="521" width="3.85546875" style="214" customWidth="1"/>
    <col min="522" max="522" width="12.85546875" style="214" customWidth="1"/>
    <col min="523" max="523" width="6.7109375" style="214" customWidth="1"/>
    <col min="524" max="524" width="3.5703125" style="214" customWidth="1"/>
    <col min="525" max="525" width="3.28515625" style="214" customWidth="1"/>
    <col min="526" max="526" width="14.140625" style="214" customWidth="1"/>
    <col min="527" max="527" width="11.28515625" style="214" bestFit="1" customWidth="1"/>
    <col min="528" max="528" width="3.5703125" style="214" customWidth="1"/>
    <col min="529" max="529" width="2.7109375" style="214" customWidth="1"/>
    <col min="530" max="530" width="12.85546875" style="214" customWidth="1"/>
    <col min="531" max="531" width="6.7109375" style="214" customWidth="1"/>
    <col min="532" max="532" width="3.7109375" style="214" customWidth="1"/>
    <col min="533" max="768" width="9.140625" style="214"/>
    <col min="769" max="770" width="3.140625" style="214" customWidth="1"/>
    <col min="771" max="771" width="24.42578125" style="214" customWidth="1"/>
    <col min="772" max="772" width="3.5703125" style="214" customWidth="1"/>
    <col min="773" max="773" width="4.85546875" style="214" customWidth="1"/>
    <col min="774" max="774" width="12.85546875" style="214" customWidth="1"/>
    <col min="775" max="775" width="6.7109375" style="214" customWidth="1"/>
    <col min="776" max="776" width="3.5703125" style="214" customWidth="1"/>
    <col min="777" max="777" width="3.85546875" style="214" customWidth="1"/>
    <col min="778" max="778" width="12.85546875" style="214" customWidth="1"/>
    <col min="779" max="779" width="6.7109375" style="214" customWidth="1"/>
    <col min="780" max="780" width="3.5703125" style="214" customWidth="1"/>
    <col min="781" max="781" width="3.28515625" style="214" customWidth="1"/>
    <col min="782" max="782" width="14.140625" style="214" customWidth="1"/>
    <col min="783" max="783" width="11.28515625" style="214" bestFit="1" customWidth="1"/>
    <col min="784" max="784" width="3.5703125" style="214" customWidth="1"/>
    <col min="785" max="785" width="2.7109375" style="214" customWidth="1"/>
    <col min="786" max="786" width="12.85546875" style="214" customWidth="1"/>
    <col min="787" max="787" width="6.7109375" style="214" customWidth="1"/>
    <col min="788" max="788" width="3.7109375" style="214" customWidth="1"/>
    <col min="789" max="1024" width="9.140625" style="214"/>
    <col min="1025" max="1026" width="3.140625" style="214" customWidth="1"/>
    <col min="1027" max="1027" width="24.42578125" style="214" customWidth="1"/>
    <col min="1028" max="1028" width="3.5703125" style="214" customWidth="1"/>
    <col min="1029" max="1029" width="4.85546875" style="214" customWidth="1"/>
    <col min="1030" max="1030" width="12.85546875" style="214" customWidth="1"/>
    <col min="1031" max="1031" width="6.7109375" style="214" customWidth="1"/>
    <col min="1032" max="1032" width="3.5703125" style="214" customWidth="1"/>
    <col min="1033" max="1033" width="3.85546875" style="214" customWidth="1"/>
    <col min="1034" max="1034" width="12.85546875" style="214" customWidth="1"/>
    <col min="1035" max="1035" width="6.7109375" style="214" customWidth="1"/>
    <col min="1036" max="1036" width="3.5703125" style="214" customWidth="1"/>
    <col min="1037" max="1037" width="3.28515625" style="214" customWidth="1"/>
    <col min="1038" max="1038" width="14.140625" style="214" customWidth="1"/>
    <col min="1039" max="1039" width="11.28515625" style="214" bestFit="1" customWidth="1"/>
    <col min="1040" max="1040" width="3.5703125" style="214" customWidth="1"/>
    <col min="1041" max="1041" width="2.7109375" style="214" customWidth="1"/>
    <col min="1042" max="1042" width="12.85546875" style="214" customWidth="1"/>
    <col min="1043" max="1043" width="6.7109375" style="214" customWidth="1"/>
    <col min="1044" max="1044" width="3.7109375" style="214" customWidth="1"/>
    <col min="1045" max="1280" width="9.140625" style="214"/>
    <col min="1281" max="1282" width="3.140625" style="214" customWidth="1"/>
    <col min="1283" max="1283" width="24.42578125" style="214" customWidth="1"/>
    <col min="1284" max="1284" width="3.5703125" style="214" customWidth="1"/>
    <col min="1285" max="1285" width="4.85546875" style="214" customWidth="1"/>
    <col min="1286" max="1286" width="12.85546875" style="214" customWidth="1"/>
    <col min="1287" max="1287" width="6.7109375" style="214" customWidth="1"/>
    <col min="1288" max="1288" width="3.5703125" style="214" customWidth="1"/>
    <col min="1289" max="1289" width="3.85546875" style="214" customWidth="1"/>
    <col min="1290" max="1290" width="12.85546875" style="214" customWidth="1"/>
    <col min="1291" max="1291" width="6.7109375" style="214" customWidth="1"/>
    <col min="1292" max="1292" width="3.5703125" style="214" customWidth="1"/>
    <col min="1293" max="1293" width="3.28515625" style="214" customWidth="1"/>
    <col min="1294" max="1294" width="14.140625" style="214" customWidth="1"/>
    <col min="1295" max="1295" width="11.28515625" style="214" bestFit="1" customWidth="1"/>
    <col min="1296" max="1296" width="3.5703125" style="214" customWidth="1"/>
    <col min="1297" max="1297" width="2.7109375" style="214" customWidth="1"/>
    <col min="1298" max="1298" width="12.85546875" style="214" customWidth="1"/>
    <col min="1299" max="1299" width="6.7109375" style="214" customWidth="1"/>
    <col min="1300" max="1300" width="3.7109375" style="214" customWidth="1"/>
    <col min="1301" max="1536" width="9.140625" style="214"/>
    <col min="1537" max="1538" width="3.140625" style="214" customWidth="1"/>
    <col min="1539" max="1539" width="24.42578125" style="214" customWidth="1"/>
    <col min="1540" max="1540" width="3.5703125" style="214" customWidth="1"/>
    <col min="1541" max="1541" width="4.85546875" style="214" customWidth="1"/>
    <col min="1542" max="1542" width="12.85546875" style="214" customWidth="1"/>
    <col min="1543" max="1543" width="6.7109375" style="214" customWidth="1"/>
    <col min="1544" max="1544" width="3.5703125" style="214" customWidth="1"/>
    <col min="1545" max="1545" width="3.85546875" style="214" customWidth="1"/>
    <col min="1546" max="1546" width="12.85546875" style="214" customWidth="1"/>
    <col min="1547" max="1547" width="6.7109375" style="214" customWidth="1"/>
    <col min="1548" max="1548" width="3.5703125" style="214" customWidth="1"/>
    <col min="1549" max="1549" width="3.28515625" style="214" customWidth="1"/>
    <col min="1550" max="1550" width="14.140625" style="214" customWidth="1"/>
    <col min="1551" max="1551" width="11.28515625" style="214" bestFit="1" customWidth="1"/>
    <col min="1552" max="1552" width="3.5703125" style="214" customWidth="1"/>
    <col min="1553" max="1553" width="2.7109375" style="214" customWidth="1"/>
    <col min="1554" max="1554" width="12.85546875" style="214" customWidth="1"/>
    <col min="1555" max="1555" width="6.7109375" style="214" customWidth="1"/>
    <col min="1556" max="1556" width="3.7109375" style="214" customWidth="1"/>
    <col min="1557" max="1792" width="9.140625" style="214"/>
    <col min="1793" max="1794" width="3.140625" style="214" customWidth="1"/>
    <col min="1795" max="1795" width="24.42578125" style="214" customWidth="1"/>
    <col min="1796" max="1796" width="3.5703125" style="214" customWidth="1"/>
    <col min="1797" max="1797" width="4.85546875" style="214" customWidth="1"/>
    <col min="1798" max="1798" width="12.85546875" style="214" customWidth="1"/>
    <col min="1799" max="1799" width="6.7109375" style="214" customWidth="1"/>
    <col min="1800" max="1800" width="3.5703125" style="214" customWidth="1"/>
    <col min="1801" max="1801" width="3.85546875" style="214" customWidth="1"/>
    <col min="1802" max="1802" width="12.85546875" style="214" customWidth="1"/>
    <col min="1803" max="1803" width="6.7109375" style="214" customWidth="1"/>
    <col min="1804" max="1804" width="3.5703125" style="214" customWidth="1"/>
    <col min="1805" max="1805" width="3.28515625" style="214" customWidth="1"/>
    <col min="1806" max="1806" width="14.140625" style="214" customWidth="1"/>
    <col min="1807" max="1807" width="11.28515625" style="214" bestFit="1" customWidth="1"/>
    <col min="1808" max="1808" width="3.5703125" style="214" customWidth="1"/>
    <col min="1809" max="1809" width="2.7109375" style="214" customWidth="1"/>
    <col min="1810" max="1810" width="12.85546875" style="214" customWidth="1"/>
    <col min="1811" max="1811" width="6.7109375" style="214" customWidth="1"/>
    <col min="1812" max="1812" width="3.7109375" style="214" customWidth="1"/>
    <col min="1813" max="2048" width="9.140625" style="214"/>
    <col min="2049" max="2050" width="3.140625" style="214" customWidth="1"/>
    <col min="2051" max="2051" width="24.42578125" style="214" customWidth="1"/>
    <col min="2052" max="2052" width="3.5703125" style="214" customWidth="1"/>
    <col min="2053" max="2053" width="4.85546875" style="214" customWidth="1"/>
    <col min="2054" max="2054" width="12.85546875" style="214" customWidth="1"/>
    <col min="2055" max="2055" width="6.7109375" style="214" customWidth="1"/>
    <col min="2056" max="2056" width="3.5703125" style="214" customWidth="1"/>
    <col min="2057" max="2057" width="3.85546875" style="214" customWidth="1"/>
    <col min="2058" max="2058" width="12.85546875" style="214" customWidth="1"/>
    <col min="2059" max="2059" width="6.7109375" style="214" customWidth="1"/>
    <col min="2060" max="2060" width="3.5703125" style="214" customWidth="1"/>
    <col min="2061" max="2061" width="3.28515625" style="214" customWidth="1"/>
    <col min="2062" max="2062" width="14.140625" style="214" customWidth="1"/>
    <col min="2063" max="2063" width="11.28515625" style="214" bestFit="1" customWidth="1"/>
    <col min="2064" max="2064" width="3.5703125" style="214" customWidth="1"/>
    <col min="2065" max="2065" width="2.7109375" style="214" customWidth="1"/>
    <col min="2066" max="2066" width="12.85546875" style="214" customWidth="1"/>
    <col min="2067" max="2067" width="6.7109375" style="214" customWidth="1"/>
    <col min="2068" max="2068" width="3.7109375" style="214" customWidth="1"/>
    <col min="2069" max="2304" width="9.140625" style="214"/>
    <col min="2305" max="2306" width="3.140625" style="214" customWidth="1"/>
    <col min="2307" max="2307" width="24.42578125" style="214" customWidth="1"/>
    <col min="2308" max="2308" width="3.5703125" style="214" customWidth="1"/>
    <col min="2309" max="2309" width="4.85546875" style="214" customWidth="1"/>
    <col min="2310" max="2310" width="12.85546875" style="214" customWidth="1"/>
    <col min="2311" max="2311" width="6.7109375" style="214" customWidth="1"/>
    <col min="2312" max="2312" width="3.5703125" style="214" customWidth="1"/>
    <col min="2313" max="2313" width="3.85546875" style="214" customWidth="1"/>
    <col min="2314" max="2314" width="12.85546875" style="214" customWidth="1"/>
    <col min="2315" max="2315" width="6.7109375" style="214" customWidth="1"/>
    <col min="2316" max="2316" width="3.5703125" style="214" customWidth="1"/>
    <col min="2317" max="2317" width="3.28515625" style="214" customWidth="1"/>
    <col min="2318" max="2318" width="14.140625" style="214" customWidth="1"/>
    <col min="2319" max="2319" width="11.28515625" style="214" bestFit="1" customWidth="1"/>
    <col min="2320" max="2320" width="3.5703125" style="214" customWidth="1"/>
    <col min="2321" max="2321" width="2.7109375" style="214" customWidth="1"/>
    <col min="2322" max="2322" width="12.85546875" style="214" customWidth="1"/>
    <col min="2323" max="2323" width="6.7109375" style="214" customWidth="1"/>
    <col min="2324" max="2324" width="3.7109375" style="214" customWidth="1"/>
    <col min="2325" max="2560" width="9.140625" style="214"/>
    <col min="2561" max="2562" width="3.140625" style="214" customWidth="1"/>
    <col min="2563" max="2563" width="24.42578125" style="214" customWidth="1"/>
    <col min="2564" max="2564" width="3.5703125" style="214" customWidth="1"/>
    <col min="2565" max="2565" width="4.85546875" style="214" customWidth="1"/>
    <col min="2566" max="2566" width="12.85546875" style="214" customWidth="1"/>
    <col min="2567" max="2567" width="6.7109375" style="214" customWidth="1"/>
    <col min="2568" max="2568" width="3.5703125" style="214" customWidth="1"/>
    <col min="2569" max="2569" width="3.85546875" style="214" customWidth="1"/>
    <col min="2570" max="2570" width="12.85546875" style="214" customWidth="1"/>
    <col min="2571" max="2571" width="6.7109375" style="214" customWidth="1"/>
    <col min="2572" max="2572" width="3.5703125" style="214" customWidth="1"/>
    <col min="2573" max="2573" width="3.28515625" style="214" customWidth="1"/>
    <col min="2574" max="2574" width="14.140625" style="214" customWidth="1"/>
    <col min="2575" max="2575" width="11.28515625" style="214" bestFit="1" customWidth="1"/>
    <col min="2576" max="2576" width="3.5703125" style="214" customWidth="1"/>
    <col min="2577" max="2577" width="2.7109375" style="214" customWidth="1"/>
    <col min="2578" max="2578" width="12.85546875" style="214" customWidth="1"/>
    <col min="2579" max="2579" width="6.7109375" style="214" customWidth="1"/>
    <col min="2580" max="2580" width="3.7109375" style="214" customWidth="1"/>
    <col min="2581" max="2816" width="9.140625" style="214"/>
    <col min="2817" max="2818" width="3.140625" style="214" customWidth="1"/>
    <col min="2819" max="2819" width="24.42578125" style="214" customWidth="1"/>
    <col min="2820" max="2820" width="3.5703125" style="214" customWidth="1"/>
    <col min="2821" max="2821" width="4.85546875" style="214" customWidth="1"/>
    <col min="2822" max="2822" width="12.85546875" style="214" customWidth="1"/>
    <col min="2823" max="2823" width="6.7109375" style="214" customWidth="1"/>
    <col min="2824" max="2824" width="3.5703125" style="214" customWidth="1"/>
    <col min="2825" max="2825" width="3.85546875" style="214" customWidth="1"/>
    <col min="2826" max="2826" width="12.85546875" style="214" customWidth="1"/>
    <col min="2827" max="2827" width="6.7109375" style="214" customWidth="1"/>
    <col min="2828" max="2828" width="3.5703125" style="214" customWidth="1"/>
    <col min="2829" max="2829" width="3.28515625" style="214" customWidth="1"/>
    <col min="2830" max="2830" width="14.140625" style="214" customWidth="1"/>
    <col min="2831" max="2831" width="11.28515625" style="214" bestFit="1" customWidth="1"/>
    <col min="2832" max="2832" width="3.5703125" style="214" customWidth="1"/>
    <col min="2833" max="2833" width="2.7109375" style="214" customWidth="1"/>
    <col min="2834" max="2834" width="12.85546875" style="214" customWidth="1"/>
    <col min="2835" max="2835" width="6.7109375" style="214" customWidth="1"/>
    <col min="2836" max="2836" width="3.7109375" style="214" customWidth="1"/>
    <col min="2837" max="3072" width="9.140625" style="214"/>
    <col min="3073" max="3074" width="3.140625" style="214" customWidth="1"/>
    <col min="3075" max="3075" width="24.42578125" style="214" customWidth="1"/>
    <col min="3076" max="3076" width="3.5703125" style="214" customWidth="1"/>
    <col min="3077" max="3077" width="4.85546875" style="214" customWidth="1"/>
    <col min="3078" max="3078" width="12.85546875" style="214" customWidth="1"/>
    <col min="3079" max="3079" width="6.7109375" style="214" customWidth="1"/>
    <col min="3080" max="3080" width="3.5703125" style="214" customWidth="1"/>
    <col min="3081" max="3081" width="3.85546875" style="214" customWidth="1"/>
    <col min="3082" max="3082" width="12.85546875" style="214" customWidth="1"/>
    <col min="3083" max="3083" width="6.7109375" style="214" customWidth="1"/>
    <col min="3084" max="3084" width="3.5703125" style="214" customWidth="1"/>
    <col min="3085" max="3085" width="3.28515625" style="214" customWidth="1"/>
    <col min="3086" max="3086" width="14.140625" style="214" customWidth="1"/>
    <col min="3087" max="3087" width="11.28515625" style="214" bestFit="1" customWidth="1"/>
    <col min="3088" max="3088" width="3.5703125" style="214" customWidth="1"/>
    <col min="3089" max="3089" width="2.7109375" style="214" customWidth="1"/>
    <col min="3090" max="3090" width="12.85546875" style="214" customWidth="1"/>
    <col min="3091" max="3091" width="6.7109375" style="214" customWidth="1"/>
    <col min="3092" max="3092" width="3.7109375" style="214" customWidth="1"/>
    <col min="3093" max="3328" width="9.140625" style="214"/>
    <col min="3329" max="3330" width="3.140625" style="214" customWidth="1"/>
    <col min="3331" max="3331" width="24.42578125" style="214" customWidth="1"/>
    <col min="3332" max="3332" width="3.5703125" style="214" customWidth="1"/>
    <col min="3333" max="3333" width="4.85546875" style="214" customWidth="1"/>
    <col min="3334" max="3334" width="12.85546875" style="214" customWidth="1"/>
    <col min="3335" max="3335" width="6.7109375" style="214" customWidth="1"/>
    <col min="3336" max="3336" width="3.5703125" style="214" customWidth="1"/>
    <col min="3337" max="3337" width="3.85546875" style="214" customWidth="1"/>
    <col min="3338" max="3338" width="12.85546875" style="214" customWidth="1"/>
    <col min="3339" max="3339" width="6.7109375" style="214" customWidth="1"/>
    <col min="3340" max="3340" width="3.5703125" style="214" customWidth="1"/>
    <col min="3341" max="3341" width="3.28515625" style="214" customWidth="1"/>
    <col min="3342" max="3342" width="14.140625" style="214" customWidth="1"/>
    <col min="3343" max="3343" width="11.28515625" style="214" bestFit="1" customWidth="1"/>
    <col min="3344" max="3344" width="3.5703125" style="214" customWidth="1"/>
    <col min="3345" max="3345" width="2.7109375" style="214" customWidth="1"/>
    <col min="3346" max="3346" width="12.85546875" style="214" customWidth="1"/>
    <col min="3347" max="3347" width="6.7109375" style="214" customWidth="1"/>
    <col min="3348" max="3348" width="3.7109375" style="214" customWidth="1"/>
    <col min="3349" max="3584" width="9.140625" style="214"/>
    <col min="3585" max="3586" width="3.140625" style="214" customWidth="1"/>
    <col min="3587" max="3587" width="24.42578125" style="214" customWidth="1"/>
    <col min="3588" max="3588" width="3.5703125" style="214" customWidth="1"/>
    <col min="3589" max="3589" width="4.85546875" style="214" customWidth="1"/>
    <col min="3590" max="3590" width="12.85546875" style="214" customWidth="1"/>
    <col min="3591" max="3591" width="6.7109375" style="214" customWidth="1"/>
    <col min="3592" max="3592" width="3.5703125" style="214" customWidth="1"/>
    <col min="3593" max="3593" width="3.85546875" style="214" customWidth="1"/>
    <col min="3594" max="3594" width="12.85546875" style="214" customWidth="1"/>
    <col min="3595" max="3595" width="6.7109375" style="214" customWidth="1"/>
    <col min="3596" max="3596" width="3.5703125" style="214" customWidth="1"/>
    <col min="3597" max="3597" width="3.28515625" style="214" customWidth="1"/>
    <col min="3598" max="3598" width="14.140625" style="214" customWidth="1"/>
    <col min="3599" max="3599" width="11.28515625" style="214" bestFit="1" customWidth="1"/>
    <col min="3600" max="3600" width="3.5703125" style="214" customWidth="1"/>
    <col min="3601" max="3601" width="2.7109375" style="214" customWidth="1"/>
    <col min="3602" max="3602" width="12.85546875" style="214" customWidth="1"/>
    <col min="3603" max="3603" width="6.7109375" style="214" customWidth="1"/>
    <col min="3604" max="3604" width="3.7109375" style="214" customWidth="1"/>
    <col min="3605" max="3840" width="9.140625" style="214"/>
    <col min="3841" max="3842" width="3.140625" style="214" customWidth="1"/>
    <col min="3843" max="3843" width="24.42578125" style="214" customWidth="1"/>
    <col min="3844" max="3844" width="3.5703125" style="214" customWidth="1"/>
    <col min="3845" max="3845" width="4.85546875" style="214" customWidth="1"/>
    <col min="3846" max="3846" width="12.85546875" style="214" customWidth="1"/>
    <col min="3847" max="3847" width="6.7109375" style="214" customWidth="1"/>
    <col min="3848" max="3848" width="3.5703125" style="214" customWidth="1"/>
    <col min="3849" max="3849" width="3.85546875" style="214" customWidth="1"/>
    <col min="3850" max="3850" width="12.85546875" style="214" customWidth="1"/>
    <col min="3851" max="3851" width="6.7109375" style="214" customWidth="1"/>
    <col min="3852" max="3852" width="3.5703125" style="214" customWidth="1"/>
    <col min="3853" max="3853" width="3.28515625" style="214" customWidth="1"/>
    <col min="3854" max="3854" width="14.140625" style="214" customWidth="1"/>
    <col min="3855" max="3855" width="11.28515625" style="214" bestFit="1" customWidth="1"/>
    <col min="3856" max="3856" width="3.5703125" style="214" customWidth="1"/>
    <col min="3857" max="3857" width="2.7109375" style="214" customWidth="1"/>
    <col min="3858" max="3858" width="12.85546875" style="214" customWidth="1"/>
    <col min="3859" max="3859" width="6.7109375" style="214" customWidth="1"/>
    <col min="3860" max="3860" width="3.7109375" style="214" customWidth="1"/>
    <col min="3861" max="4096" width="9.140625" style="214"/>
    <col min="4097" max="4098" width="3.140625" style="214" customWidth="1"/>
    <col min="4099" max="4099" width="24.42578125" style="214" customWidth="1"/>
    <col min="4100" max="4100" width="3.5703125" style="214" customWidth="1"/>
    <col min="4101" max="4101" width="4.85546875" style="214" customWidth="1"/>
    <col min="4102" max="4102" width="12.85546875" style="214" customWidth="1"/>
    <col min="4103" max="4103" width="6.7109375" style="214" customWidth="1"/>
    <col min="4104" max="4104" width="3.5703125" style="214" customWidth="1"/>
    <col min="4105" max="4105" width="3.85546875" style="214" customWidth="1"/>
    <col min="4106" max="4106" width="12.85546875" style="214" customWidth="1"/>
    <col min="4107" max="4107" width="6.7109375" style="214" customWidth="1"/>
    <col min="4108" max="4108" width="3.5703125" style="214" customWidth="1"/>
    <col min="4109" max="4109" width="3.28515625" style="214" customWidth="1"/>
    <col min="4110" max="4110" width="14.140625" style="214" customWidth="1"/>
    <col min="4111" max="4111" width="11.28515625" style="214" bestFit="1" customWidth="1"/>
    <col min="4112" max="4112" width="3.5703125" style="214" customWidth="1"/>
    <col min="4113" max="4113" width="2.7109375" style="214" customWidth="1"/>
    <col min="4114" max="4114" width="12.85546875" style="214" customWidth="1"/>
    <col min="4115" max="4115" width="6.7109375" style="214" customWidth="1"/>
    <col min="4116" max="4116" width="3.7109375" style="214" customWidth="1"/>
    <col min="4117" max="4352" width="9.140625" style="214"/>
    <col min="4353" max="4354" width="3.140625" style="214" customWidth="1"/>
    <col min="4355" max="4355" width="24.42578125" style="214" customWidth="1"/>
    <col min="4356" max="4356" width="3.5703125" style="214" customWidth="1"/>
    <col min="4357" max="4357" width="4.85546875" style="214" customWidth="1"/>
    <col min="4358" max="4358" width="12.85546875" style="214" customWidth="1"/>
    <col min="4359" max="4359" width="6.7109375" style="214" customWidth="1"/>
    <col min="4360" max="4360" width="3.5703125" style="214" customWidth="1"/>
    <col min="4361" max="4361" width="3.85546875" style="214" customWidth="1"/>
    <col min="4362" max="4362" width="12.85546875" style="214" customWidth="1"/>
    <col min="4363" max="4363" width="6.7109375" style="214" customWidth="1"/>
    <col min="4364" max="4364" width="3.5703125" style="214" customWidth="1"/>
    <col min="4365" max="4365" width="3.28515625" style="214" customWidth="1"/>
    <col min="4366" max="4366" width="14.140625" style="214" customWidth="1"/>
    <col min="4367" max="4367" width="11.28515625" style="214" bestFit="1" customWidth="1"/>
    <col min="4368" max="4368" width="3.5703125" style="214" customWidth="1"/>
    <col min="4369" max="4369" width="2.7109375" style="214" customWidth="1"/>
    <col min="4370" max="4370" width="12.85546875" style="214" customWidth="1"/>
    <col min="4371" max="4371" width="6.7109375" style="214" customWidth="1"/>
    <col min="4372" max="4372" width="3.7109375" style="214" customWidth="1"/>
    <col min="4373" max="4608" width="9.140625" style="214"/>
    <col min="4609" max="4610" width="3.140625" style="214" customWidth="1"/>
    <col min="4611" max="4611" width="24.42578125" style="214" customWidth="1"/>
    <col min="4612" max="4612" width="3.5703125" style="214" customWidth="1"/>
    <col min="4613" max="4613" width="4.85546875" style="214" customWidth="1"/>
    <col min="4614" max="4614" width="12.85546875" style="214" customWidth="1"/>
    <col min="4615" max="4615" width="6.7109375" style="214" customWidth="1"/>
    <col min="4616" max="4616" width="3.5703125" style="214" customWidth="1"/>
    <col min="4617" max="4617" width="3.85546875" style="214" customWidth="1"/>
    <col min="4618" max="4618" width="12.85546875" style="214" customWidth="1"/>
    <col min="4619" max="4619" width="6.7109375" style="214" customWidth="1"/>
    <col min="4620" max="4620" width="3.5703125" style="214" customWidth="1"/>
    <col min="4621" max="4621" width="3.28515625" style="214" customWidth="1"/>
    <col min="4622" max="4622" width="14.140625" style="214" customWidth="1"/>
    <col min="4623" max="4623" width="11.28515625" style="214" bestFit="1" customWidth="1"/>
    <col min="4624" max="4624" width="3.5703125" style="214" customWidth="1"/>
    <col min="4625" max="4625" width="2.7109375" style="214" customWidth="1"/>
    <col min="4626" max="4626" width="12.85546875" style="214" customWidth="1"/>
    <col min="4627" max="4627" width="6.7109375" style="214" customWidth="1"/>
    <col min="4628" max="4628" width="3.7109375" style="214" customWidth="1"/>
    <col min="4629" max="4864" width="9.140625" style="214"/>
    <col min="4865" max="4866" width="3.140625" style="214" customWidth="1"/>
    <col min="4867" max="4867" width="24.42578125" style="214" customWidth="1"/>
    <col min="4868" max="4868" width="3.5703125" style="214" customWidth="1"/>
    <col min="4869" max="4869" width="4.85546875" style="214" customWidth="1"/>
    <col min="4870" max="4870" width="12.85546875" style="214" customWidth="1"/>
    <col min="4871" max="4871" width="6.7109375" style="214" customWidth="1"/>
    <col min="4872" max="4872" width="3.5703125" style="214" customWidth="1"/>
    <col min="4873" max="4873" width="3.85546875" style="214" customWidth="1"/>
    <col min="4874" max="4874" width="12.85546875" style="214" customWidth="1"/>
    <col min="4875" max="4875" width="6.7109375" style="214" customWidth="1"/>
    <col min="4876" max="4876" width="3.5703125" style="214" customWidth="1"/>
    <col min="4877" max="4877" width="3.28515625" style="214" customWidth="1"/>
    <col min="4878" max="4878" width="14.140625" style="214" customWidth="1"/>
    <col min="4879" max="4879" width="11.28515625" style="214" bestFit="1" customWidth="1"/>
    <col min="4880" max="4880" width="3.5703125" style="214" customWidth="1"/>
    <col min="4881" max="4881" width="2.7109375" style="214" customWidth="1"/>
    <col min="4882" max="4882" width="12.85546875" style="214" customWidth="1"/>
    <col min="4883" max="4883" width="6.7109375" style="214" customWidth="1"/>
    <col min="4884" max="4884" width="3.7109375" style="214" customWidth="1"/>
    <col min="4885" max="5120" width="9.140625" style="214"/>
    <col min="5121" max="5122" width="3.140625" style="214" customWidth="1"/>
    <col min="5123" max="5123" width="24.42578125" style="214" customWidth="1"/>
    <col min="5124" max="5124" width="3.5703125" style="214" customWidth="1"/>
    <col min="5125" max="5125" width="4.85546875" style="214" customWidth="1"/>
    <col min="5126" max="5126" width="12.85546875" style="214" customWidth="1"/>
    <col min="5127" max="5127" width="6.7109375" style="214" customWidth="1"/>
    <col min="5128" max="5128" width="3.5703125" style="214" customWidth="1"/>
    <col min="5129" max="5129" width="3.85546875" style="214" customWidth="1"/>
    <col min="5130" max="5130" width="12.85546875" style="214" customWidth="1"/>
    <col min="5131" max="5131" width="6.7109375" style="214" customWidth="1"/>
    <col min="5132" max="5132" width="3.5703125" style="214" customWidth="1"/>
    <col min="5133" max="5133" width="3.28515625" style="214" customWidth="1"/>
    <col min="5134" max="5134" width="14.140625" style="214" customWidth="1"/>
    <col min="5135" max="5135" width="11.28515625" style="214" bestFit="1" customWidth="1"/>
    <col min="5136" max="5136" width="3.5703125" style="214" customWidth="1"/>
    <col min="5137" max="5137" width="2.7109375" style="214" customWidth="1"/>
    <col min="5138" max="5138" width="12.85546875" style="214" customWidth="1"/>
    <col min="5139" max="5139" width="6.7109375" style="214" customWidth="1"/>
    <col min="5140" max="5140" width="3.7109375" style="214" customWidth="1"/>
    <col min="5141" max="5376" width="9.140625" style="214"/>
    <col min="5377" max="5378" width="3.140625" style="214" customWidth="1"/>
    <col min="5379" max="5379" width="24.42578125" style="214" customWidth="1"/>
    <col min="5380" max="5380" width="3.5703125" style="214" customWidth="1"/>
    <col min="5381" max="5381" width="4.85546875" style="214" customWidth="1"/>
    <col min="5382" max="5382" width="12.85546875" style="214" customWidth="1"/>
    <col min="5383" max="5383" width="6.7109375" style="214" customWidth="1"/>
    <col min="5384" max="5384" width="3.5703125" style="214" customWidth="1"/>
    <col min="5385" max="5385" width="3.85546875" style="214" customWidth="1"/>
    <col min="5386" max="5386" width="12.85546875" style="214" customWidth="1"/>
    <col min="5387" max="5387" width="6.7109375" style="214" customWidth="1"/>
    <col min="5388" max="5388" width="3.5703125" style="214" customWidth="1"/>
    <col min="5389" max="5389" width="3.28515625" style="214" customWidth="1"/>
    <col min="5390" max="5390" width="14.140625" style="214" customWidth="1"/>
    <col min="5391" max="5391" width="11.28515625" style="214" bestFit="1" customWidth="1"/>
    <col min="5392" max="5392" width="3.5703125" style="214" customWidth="1"/>
    <col min="5393" max="5393" width="2.7109375" style="214" customWidth="1"/>
    <col min="5394" max="5394" width="12.85546875" style="214" customWidth="1"/>
    <col min="5395" max="5395" width="6.7109375" style="214" customWidth="1"/>
    <col min="5396" max="5396" width="3.7109375" style="214" customWidth="1"/>
    <col min="5397" max="5632" width="9.140625" style="214"/>
    <col min="5633" max="5634" width="3.140625" style="214" customWidth="1"/>
    <col min="5635" max="5635" width="24.42578125" style="214" customWidth="1"/>
    <col min="5636" max="5636" width="3.5703125" style="214" customWidth="1"/>
    <col min="5637" max="5637" width="4.85546875" style="214" customWidth="1"/>
    <col min="5638" max="5638" width="12.85546875" style="214" customWidth="1"/>
    <col min="5639" max="5639" width="6.7109375" style="214" customWidth="1"/>
    <col min="5640" max="5640" width="3.5703125" style="214" customWidth="1"/>
    <col min="5641" max="5641" width="3.85546875" style="214" customWidth="1"/>
    <col min="5642" max="5642" width="12.85546875" style="214" customWidth="1"/>
    <col min="5643" max="5643" width="6.7109375" style="214" customWidth="1"/>
    <col min="5644" max="5644" width="3.5703125" style="214" customWidth="1"/>
    <col min="5645" max="5645" width="3.28515625" style="214" customWidth="1"/>
    <col min="5646" max="5646" width="14.140625" style="214" customWidth="1"/>
    <col min="5647" max="5647" width="11.28515625" style="214" bestFit="1" customWidth="1"/>
    <col min="5648" max="5648" width="3.5703125" style="214" customWidth="1"/>
    <col min="5649" max="5649" width="2.7109375" style="214" customWidth="1"/>
    <col min="5650" max="5650" width="12.85546875" style="214" customWidth="1"/>
    <col min="5651" max="5651" width="6.7109375" style="214" customWidth="1"/>
    <col min="5652" max="5652" width="3.7109375" style="214" customWidth="1"/>
    <col min="5653" max="5888" width="9.140625" style="214"/>
    <col min="5889" max="5890" width="3.140625" style="214" customWidth="1"/>
    <col min="5891" max="5891" width="24.42578125" style="214" customWidth="1"/>
    <col min="5892" max="5892" width="3.5703125" style="214" customWidth="1"/>
    <col min="5893" max="5893" width="4.85546875" style="214" customWidth="1"/>
    <col min="5894" max="5894" width="12.85546875" style="214" customWidth="1"/>
    <col min="5895" max="5895" width="6.7109375" style="214" customWidth="1"/>
    <col min="5896" max="5896" width="3.5703125" style="214" customWidth="1"/>
    <col min="5897" max="5897" width="3.85546875" style="214" customWidth="1"/>
    <col min="5898" max="5898" width="12.85546875" style="214" customWidth="1"/>
    <col min="5899" max="5899" width="6.7109375" style="214" customWidth="1"/>
    <col min="5900" max="5900" width="3.5703125" style="214" customWidth="1"/>
    <col min="5901" max="5901" width="3.28515625" style="214" customWidth="1"/>
    <col min="5902" max="5902" width="14.140625" style="214" customWidth="1"/>
    <col min="5903" max="5903" width="11.28515625" style="214" bestFit="1" customWidth="1"/>
    <col min="5904" max="5904" width="3.5703125" style="214" customWidth="1"/>
    <col min="5905" max="5905" width="2.7109375" style="214" customWidth="1"/>
    <col min="5906" max="5906" width="12.85546875" style="214" customWidth="1"/>
    <col min="5907" max="5907" width="6.7109375" style="214" customWidth="1"/>
    <col min="5908" max="5908" width="3.7109375" style="214" customWidth="1"/>
    <col min="5909" max="6144" width="9.140625" style="214"/>
    <col min="6145" max="6146" width="3.140625" style="214" customWidth="1"/>
    <col min="6147" max="6147" width="24.42578125" style="214" customWidth="1"/>
    <col min="6148" max="6148" width="3.5703125" style="214" customWidth="1"/>
    <col min="6149" max="6149" width="4.85546875" style="214" customWidth="1"/>
    <col min="6150" max="6150" width="12.85546875" style="214" customWidth="1"/>
    <col min="6151" max="6151" width="6.7109375" style="214" customWidth="1"/>
    <col min="6152" max="6152" width="3.5703125" style="214" customWidth="1"/>
    <col min="6153" max="6153" width="3.85546875" style="214" customWidth="1"/>
    <col min="6154" max="6154" width="12.85546875" style="214" customWidth="1"/>
    <col min="6155" max="6155" width="6.7109375" style="214" customWidth="1"/>
    <col min="6156" max="6156" width="3.5703125" style="214" customWidth="1"/>
    <col min="6157" max="6157" width="3.28515625" style="214" customWidth="1"/>
    <col min="6158" max="6158" width="14.140625" style="214" customWidth="1"/>
    <col min="6159" max="6159" width="11.28515625" style="214" bestFit="1" customWidth="1"/>
    <col min="6160" max="6160" width="3.5703125" style="214" customWidth="1"/>
    <col min="6161" max="6161" width="2.7109375" style="214" customWidth="1"/>
    <col min="6162" max="6162" width="12.85546875" style="214" customWidth="1"/>
    <col min="6163" max="6163" width="6.7109375" style="214" customWidth="1"/>
    <col min="6164" max="6164" width="3.7109375" style="214" customWidth="1"/>
    <col min="6165" max="6400" width="9.140625" style="214"/>
    <col min="6401" max="6402" width="3.140625" style="214" customWidth="1"/>
    <col min="6403" max="6403" width="24.42578125" style="214" customWidth="1"/>
    <col min="6404" max="6404" width="3.5703125" style="214" customWidth="1"/>
    <col min="6405" max="6405" width="4.85546875" style="214" customWidth="1"/>
    <col min="6406" max="6406" width="12.85546875" style="214" customWidth="1"/>
    <col min="6407" max="6407" width="6.7109375" style="214" customWidth="1"/>
    <col min="6408" max="6408" width="3.5703125" style="214" customWidth="1"/>
    <col min="6409" max="6409" width="3.85546875" style="214" customWidth="1"/>
    <col min="6410" max="6410" width="12.85546875" style="214" customWidth="1"/>
    <col min="6411" max="6411" width="6.7109375" style="214" customWidth="1"/>
    <col min="6412" max="6412" width="3.5703125" style="214" customWidth="1"/>
    <col min="6413" max="6413" width="3.28515625" style="214" customWidth="1"/>
    <col min="6414" max="6414" width="14.140625" style="214" customWidth="1"/>
    <col min="6415" max="6415" width="11.28515625" style="214" bestFit="1" customWidth="1"/>
    <col min="6416" max="6416" width="3.5703125" style="214" customWidth="1"/>
    <col min="6417" max="6417" width="2.7109375" style="214" customWidth="1"/>
    <col min="6418" max="6418" width="12.85546875" style="214" customWidth="1"/>
    <col min="6419" max="6419" width="6.7109375" style="214" customWidth="1"/>
    <col min="6420" max="6420" width="3.7109375" style="214" customWidth="1"/>
    <col min="6421" max="6656" width="9.140625" style="214"/>
    <col min="6657" max="6658" width="3.140625" style="214" customWidth="1"/>
    <col min="6659" max="6659" width="24.42578125" style="214" customWidth="1"/>
    <col min="6660" max="6660" width="3.5703125" style="214" customWidth="1"/>
    <col min="6661" max="6661" width="4.85546875" style="214" customWidth="1"/>
    <col min="6662" max="6662" width="12.85546875" style="214" customWidth="1"/>
    <col min="6663" max="6663" width="6.7109375" style="214" customWidth="1"/>
    <col min="6664" max="6664" width="3.5703125" style="214" customWidth="1"/>
    <col min="6665" max="6665" width="3.85546875" style="214" customWidth="1"/>
    <col min="6666" max="6666" width="12.85546875" style="214" customWidth="1"/>
    <col min="6667" max="6667" width="6.7109375" style="214" customWidth="1"/>
    <col min="6668" max="6668" width="3.5703125" style="214" customWidth="1"/>
    <col min="6669" max="6669" width="3.28515625" style="214" customWidth="1"/>
    <col min="6670" max="6670" width="14.140625" style="214" customWidth="1"/>
    <col min="6671" max="6671" width="11.28515625" style="214" bestFit="1" customWidth="1"/>
    <col min="6672" max="6672" width="3.5703125" style="214" customWidth="1"/>
    <col min="6673" max="6673" width="2.7109375" style="214" customWidth="1"/>
    <col min="6674" max="6674" width="12.85546875" style="214" customWidth="1"/>
    <col min="6675" max="6675" width="6.7109375" style="214" customWidth="1"/>
    <col min="6676" max="6676" width="3.7109375" style="214" customWidth="1"/>
    <col min="6677" max="6912" width="9.140625" style="214"/>
    <col min="6913" max="6914" width="3.140625" style="214" customWidth="1"/>
    <col min="6915" max="6915" width="24.42578125" style="214" customWidth="1"/>
    <col min="6916" max="6916" width="3.5703125" style="214" customWidth="1"/>
    <col min="6917" max="6917" width="4.85546875" style="214" customWidth="1"/>
    <col min="6918" max="6918" width="12.85546875" style="214" customWidth="1"/>
    <col min="6919" max="6919" width="6.7109375" style="214" customWidth="1"/>
    <col min="6920" max="6920" width="3.5703125" style="214" customWidth="1"/>
    <col min="6921" max="6921" width="3.85546875" style="214" customWidth="1"/>
    <col min="6922" max="6922" width="12.85546875" style="214" customWidth="1"/>
    <col min="6923" max="6923" width="6.7109375" style="214" customWidth="1"/>
    <col min="6924" max="6924" width="3.5703125" style="214" customWidth="1"/>
    <col min="6925" max="6925" width="3.28515625" style="214" customWidth="1"/>
    <col min="6926" max="6926" width="14.140625" style="214" customWidth="1"/>
    <col min="6927" max="6927" width="11.28515625" style="214" bestFit="1" customWidth="1"/>
    <col min="6928" max="6928" width="3.5703125" style="214" customWidth="1"/>
    <col min="6929" max="6929" width="2.7109375" style="214" customWidth="1"/>
    <col min="6930" max="6930" width="12.85546875" style="214" customWidth="1"/>
    <col min="6931" max="6931" width="6.7109375" style="214" customWidth="1"/>
    <col min="6932" max="6932" width="3.7109375" style="214" customWidth="1"/>
    <col min="6933" max="7168" width="9.140625" style="214"/>
    <col min="7169" max="7170" width="3.140625" style="214" customWidth="1"/>
    <col min="7171" max="7171" width="24.42578125" style="214" customWidth="1"/>
    <col min="7172" max="7172" width="3.5703125" style="214" customWidth="1"/>
    <col min="7173" max="7173" width="4.85546875" style="214" customWidth="1"/>
    <col min="7174" max="7174" width="12.85546875" style="214" customWidth="1"/>
    <col min="7175" max="7175" width="6.7109375" style="214" customWidth="1"/>
    <col min="7176" max="7176" width="3.5703125" style="214" customWidth="1"/>
    <col min="7177" max="7177" width="3.85546875" style="214" customWidth="1"/>
    <col min="7178" max="7178" width="12.85546875" style="214" customWidth="1"/>
    <col min="7179" max="7179" width="6.7109375" style="214" customWidth="1"/>
    <col min="7180" max="7180" width="3.5703125" style="214" customWidth="1"/>
    <col min="7181" max="7181" width="3.28515625" style="214" customWidth="1"/>
    <col min="7182" max="7182" width="14.140625" style="214" customWidth="1"/>
    <col min="7183" max="7183" width="11.28515625" style="214" bestFit="1" customWidth="1"/>
    <col min="7184" max="7184" width="3.5703125" style="214" customWidth="1"/>
    <col min="7185" max="7185" width="2.7109375" style="214" customWidth="1"/>
    <col min="7186" max="7186" width="12.85546875" style="214" customWidth="1"/>
    <col min="7187" max="7187" width="6.7109375" style="214" customWidth="1"/>
    <col min="7188" max="7188" width="3.7109375" style="214" customWidth="1"/>
    <col min="7189" max="7424" width="9.140625" style="214"/>
    <col min="7425" max="7426" width="3.140625" style="214" customWidth="1"/>
    <col min="7427" max="7427" width="24.42578125" style="214" customWidth="1"/>
    <col min="7428" max="7428" width="3.5703125" style="214" customWidth="1"/>
    <col min="7429" max="7429" width="4.85546875" style="214" customWidth="1"/>
    <col min="7430" max="7430" width="12.85546875" style="214" customWidth="1"/>
    <col min="7431" max="7431" width="6.7109375" style="214" customWidth="1"/>
    <col min="7432" max="7432" width="3.5703125" style="214" customWidth="1"/>
    <col min="7433" max="7433" width="3.85546875" style="214" customWidth="1"/>
    <col min="7434" max="7434" width="12.85546875" style="214" customWidth="1"/>
    <col min="7435" max="7435" width="6.7109375" style="214" customWidth="1"/>
    <col min="7436" max="7436" width="3.5703125" style="214" customWidth="1"/>
    <col min="7437" max="7437" width="3.28515625" style="214" customWidth="1"/>
    <col min="7438" max="7438" width="14.140625" style="214" customWidth="1"/>
    <col min="7439" max="7439" width="11.28515625" style="214" bestFit="1" customWidth="1"/>
    <col min="7440" max="7440" width="3.5703125" style="214" customWidth="1"/>
    <col min="7441" max="7441" width="2.7109375" style="214" customWidth="1"/>
    <col min="7442" max="7442" width="12.85546875" style="214" customWidth="1"/>
    <col min="7443" max="7443" width="6.7109375" style="214" customWidth="1"/>
    <col min="7444" max="7444" width="3.7109375" style="214" customWidth="1"/>
    <col min="7445" max="7680" width="9.140625" style="214"/>
    <col min="7681" max="7682" width="3.140625" style="214" customWidth="1"/>
    <col min="7683" max="7683" width="24.42578125" style="214" customWidth="1"/>
    <col min="7684" max="7684" width="3.5703125" style="214" customWidth="1"/>
    <col min="7685" max="7685" width="4.85546875" style="214" customWidth="1"/>
    <col min="7686" max="7686" width="12.85546875" style="214" customWidth="1"/>
    <col min="7687" max="7687" width="6.7109375" style="214" customWidth="1"/>
    <col min="7688" max="7688" width="3.5703125" style="214" customWidth="1"/>
    <col min="7689" max="7689" width="3.85546875" style="214" customWidth="1"/>
    <col min="7690" max="7690" width="12.85546875" style="214" customWidth="1"/>
    <col min="7691" max="7691" width="6.7109375" style="214" customWidth="1"/>
    <col min="7692" max="7692" width="3.5703125" style="214" customWidth="1"/>
    <col min="7693" max="7693" width="3.28515625" style="214" customWidth="1"/>
    <col min="7694" max="7694" width="14.140625" style="214" customWidth="1"/>
    <col min="7695" max="7695" width="11.28515625" style="214" bestFit="1" customWidth="1"/>
    <col min="7696" max="7696" width="3.5703125" style="214" customWidth="1"/>
    <col min="7697" max="7697" width="2.7109375" style="214" customWidth="1"/>
    <col min="7698" max="7698" width="12.85546875" style="214" customWidth="1"/>
    <col min="7699" max="7699" width="6.7109375" style="214" customWidth="1"/>
    <col min="7700" max="7700" width="3.7109375" style="214" customWidth="1"/>
    <col min="7701" max="7936" width="9.140625" style="214"/>
    <col min="7937" max="7938" width="3.140625" style="214" customWidth="1"/>
    <col min="7939" max="7939" width="24.42578125" style="214" customWidth="1"/>
    <col min="7940" max="7940" width="3.5703125" style="214" customWidth="1"/>
    <col min="7941" max="7941" width="4.85546875" style="214" customWidth="1"/>
    <col min="7942" max="7942" width="12.85546875" style="214" customWidth="1"/>
    <col min="7943" max="7943" width="6.7109375" style="214" customWidth="1"/>
    <col min="7944" max="7944" width="3.5703125" style="214" customWidth="1"/>
    <col min="7945" max="7945" width="3.85546875" style="214" customWidth="1"/>
    <col min="7946" max="7946" width="12.85546875" style="214" customWidth="1"/>
    <col min="7947" max="7947" width="6.7109375" style="214" customWidth="1"/>
    <col min="7948" max="7948" width="3.5703125" style="214" customWidth="1"/>
    <col min="7949" max="7949" width="3.28515625" style="214" customWidth="1"/>
    <col min="7950" max="7950" width="14.140625" style="214" customWidth="1"/>
    <col min="7951" max="7951" width="11.28515625" style="214" bestFit="1" customWidth="1"/>
    <col min="7952" max="7952" width="3.5703125" style="214" customWidth="1"/>
    <col min="7953" max="7953" width="2.7109375" style="214" customWidth="1"/>
    <col min="7954" max="7954" width="12.85546875" style="214" customWidth="1"/>
    <col min="7955" max="7955" width="6.7109375" style="214" customWidth="1"/>
    <col min="7956" max="7956" width="3.7109375" style="214" customWidth="1"/>
    <col min="7957" max="8192" width="9.140625" style="214"/>
    <col min="8193" max="8194" width="3.140625" style="214" customWidth="1"/>
    <col min="8195" max="8195" width="24.42578125" style="214" customWidth="1"/>
    <col min="8196" max="8196" width="3.5703125" style="214" customWidth="1"/>
    <col min="8197" max="8197" width="4.85546875" style="214" customWidth="1"/>
    <col min="8198" max="8198" width="12.85546875" style="214" customWidth="1"/>
    <col min="8199" max="8199" width="6.7109375" style="214" customWidth="1"/>
    <col min="8200" max="8200" width="3.5703125" style="214" customWidth="1"/>
    <col min="8201" max="8201" width="3.85546875" style="214" customWidth="1"/>
    <col min="8202" max="8202" width="12.85546875" style="214" customWidth="1"/>
    <col min="8203" max="8203" width="6.7109375" style="214" customWidth="1"/>
    <col min="8204" max="8204" width="3.5703125" style="214" customWidth="1"/>
    <col min="8205" max="8205" width="3.28515625" style="214" customWidth="1"/>
    <col min="8206" max="8206" width="14.140625" style="214" customWidth="1"/>
    <col min="8207" max="8207" width="11.28515625" style="214" bestFit="1" customWidth="1"/>
    <col min="8208" max="8208" width="3.5703125" style="214" customWidth="1"/>
    <col min="8209" max="8209" width="2.7109375" style="214" customWidth="1"/>
    <col min="8210" max="8210" width="12.85546875" style="214" customWidth="1"/>
    <col min="8211" max="8211" width="6.7109375" style="214" customWidth="1"/>
    <col min="8212" max="8212" width="3.7109375" style="214" customWidth="1"/>
    <col min="8213" max="8448" width="9.140625" style="214"/>
    <col min="8449" max="8450" width="3.140625" style="214" customWidth="1"/>
    <col min="8451" max="8451" width="24.42578125" style="214" customWidth="1"/>
    <col min="8452" max="8452" width="3.5703125" style="214" customWidth="1"/>
    <col min="8453" max="8453" width="4.85546875" style="214" customWidth="1"/>
    <col min="8454" max="8454" width="12.85546875" style="214" customWidth="1"/>
    <col min="8455" max="8455" width="6.7109375" style="214" customWidth="1"/>
    <col min="8456" max="8456" width="3.5703125" style="214" customWidth="1"/>
    <col min="8457" max="8457" width="3.85546875" style="214" customWidth="1"/>
    <col min="8458" max="8458" width="12.85546875" style="214" customWidth="1"/>
    <col min="8459" max="8459" width="6.7109375" style="214" customWidth="1"/>
    <col min="8460" max="8460" width="3.5703125" style="214" customWidth="1"/>
    <col min="8461" max="8461" width="3.28515625" style="214" customWidth="1"/>
    <col min="8462" max="8462" width="14.140625" style="214" customWidth="1"/>
    <col min="8463" max="8463" width="11.28515625" style="214" bestFit="1" customWidth="1"/>
    <col min="8464" max="8464" width="3.5703125" style="214" customWidth="1"/>
    <col min="8465" max="8465" width="2.7109375" style="214" customWidth="1"/>
    <col min="8466" max="8466" width="12.85546875" style="214" customWidth="1"/>
    <col min="8467" max="8467" width="6.7109375" style="214" customWidth="1"/>
    <col min="8468" max="8468" width="3.7109375" style="214" customWidth="1"/>
    <col min="8469" max="8704" width="9.140625" style="214"/>
    <col min="8705" max="8706" width="3.140625" style="214" customWidth="1"/>
    <col min="8707" max="8707" width="24.42578125" style="214" customWidth="1"/>
    <col min="8708" max="8708" width="3.5703125" style="214" customWidth="1"/>
    <col min="8709" max="8709" width="4.85546875" style="214" customWidth="1"/>
    <col min="8710" max="8710" width="12.85546875" style="214" customWidth="1"/>
    <col min="8711" max="8711" width="6.7109375" style="214" customWidth="1"/>
    <col min="8712" max="8712" width="3.5703125" style="214" customWidth="1"/>
    <col min="8713" max="8713" width="3.85546875" style="214" customWidth="1"/>
    <col min="8714" max="8714" width="12.85546875" style="214" customWidth="1"/>
    <col min="8715" max="8715" width="6.7109375" style="214" customWidth="1"/>
    <col min="8716" max="8716" width="3.5703125" style="214" customWidth="1"/>
    <col min="8717" max="8717" width="3.28515625" style="214" customWidth="1"/>
    <col min="8718" max="8718" width="14.140625" style="214" customWidth="1"/>
    <col min="8719" max="8719" width="11.28515625" style="214" bestFit="1" customWidth="1"/>
    <col min="8720" max="8720" width="3.5703125" style="214" customWidth="1"/>
    <col min="8721" max="8721" width="2.7109375" style="214" customWidth="1"/>
    <col min="8722" max="8722" width="12.85546875" style="214" customWidth="1"/>
    <col min="8723" max="8723" width="6.7109375" style="214" customWidth="1"/>
    <col min="8724" max="8724" width="3.7109375" style="214" customWidth="1"/>
    <col min="8725" max="8960" width="9.140625" style="214"/>
    <col min="8961" max="8962" width="3.140625" style="214" customWidth="1"/>
    <col min="8963" max="8963" width="24.42578125" style="214" customWidth="1"/>
    <col min="8964" max="8964" width="3.5703125" style="214" customWidth="1"/>
    <col min="8965" max="8965" width="4.85546875" style="214" customWidth="1"/>
    <col min="8966" max="8966" width="12.85546875" style="214" customWidth="1"/>
    <col min="8967" max="8967" width="6.7109375" style="214" customWidth="1"/>
    <col min="8968" max="8968" width="3.5703125" style="214" customWidth="1"/>
    <col min="8969" max="8969" width="3.85546875" style="214" customWidth="1"/>
    <col min="8970" max="8970" width="12.85546875" style="214" customWidth="1"/>
    <col min="8971" max="8971" width="6.7109375" style="214" customWidth="1"/>
    <col min="8972" max="8972" width="3.5703125" style="214" customWidth="1"/>
    <col min="8973" max="8973" width="3.28515625" style="214" customWidth="1"/>
    <col min="8974" max="8974" width="14.140625" style="214" customWidth="1"/>
    <col min="8975" max="8975" width="11.28515625" style="214" bestFit="1" customWidth="1"/>
    <col min="8976" max="8976" width="3.5703125" style="214" customWidth="1"/>
    <col min="8977" max="8977" width="2.7109375" style="214" customWidth="1"/>
    <col min="8978" max="8978" width="12.85546875" style="214" customWidth="1"/>
    <col min="8979" max="8979" width="6.7109375" style="214" customWidth="1"/>
    <col min="8980" max="8980" width="3.7109375" style="214" customWidth="1"/>
    <col min="8981" max="9216" width="9.140625" style="214"/>
    <col min="9217" max="9218" width="3.140625" style="214" customWidth="1"/>
    <col min="9219" max="9219" width="24.42578125" style="214" customWidth="1"/>
    <col min="9220" max="9220" width="3.5703125" style="214" customWidth="1"/>
    <col min="9221" max="9221" width="4.85546875" style="214" customWidth="1"/>
    <col min="9222" max="9222" width="12.85546875" style="214" customWidth="1"/>
    <col min="9223" max="9223" width="6.7109375" style="214" customWidth="1"/>
    <col min="9224" max="9224" width="3.5703125" style="214" customWidth="1"/>
    <col min="9225" max="9225" width="3.85546875" style="214" customWidth="1"/>
    <col min="9226" max="9226" width="12.85546875" style="214" customWidth="1"/>
    <col min="9227" max="9227" width="6.7109375" style="214" customWidth="1"/>
    <col min="9228" max="9228" width="3.5703125" style="214" customWidth="1"/>
    <col min="9229" max="9229" width="3.28515625" style="214" customWidth="1"/>
    <col min="9230" max="9230" width="14.140625" style="214" customWidth="1"/>
    <col min="9231" max="9231" width="11.28515625" style="214" bestFit="1" customWidth="1"/>
    <col min="9232" max="9232" width="3.5703125" style="214" customWidth="1"/>
    <col min="9233" max="9233" width="2.7109375" style="214" customWidth="1"/>
    <col min="9234" max="9234" width="12.85546875" style="214" customWidth="1"/>
    <col min="9235" max="9235" width="6.7109375" style="214" customWidth="1"/>
    <col min="9236" max="9236" width="3.7109375" style="214" customWidth="1"/>
    <col min="9237" max="9472" width="9.140625" style="214"/>
    <col min="9473" max="9474" width="3.140625" style="214" customWidth="1"/>
    <col min="9475" max="9475" width="24.42578125" style="214" customWidth="1"/>
    <col min="9476" max="9476" width="3.5703125" style="214" customWidth="1"/>
    <col min="9477" max="9477" width="4.85546875" style="214" customWidth="1"/>
    <col min="9478" max="9478" width="12.85546875" style="214" customWidth="1"/>
    <col min="9479" max="9479" width="6.7109375" style="214" customWidth="1"/>
    <col min="9480" max="9480" width="3.5703125" style="214" customWidth="1"/>
    <col min="9481" max="9481" width="3.85546875" style="214" customWidth="1"/>
    <col min="9482" max="9482" width="12.85546875" style="214" customWidth="1"/>
    <col min="9483" max="9483" width="6.7109375" style="214" customWidth="1"/>
    <col min="9484" max="9484" width="3.5703125" style="214" customWidth="1"/>
    <col min="9485" max="9485" width="3.28515625" style="214" customWidth="1"/>
    <col min="9486" max="9486" width="14.140625" style="214" customWidth="1"/>
    <col min="9487" max="9487" width="11.28515625" style="214" bestFit="1" customWidth="1"/>
    <col min="9488" max="9488" width="3.5703125" style="214" customWidth="1"/>
    <col min="9489" max="9489" width="2.7109375" style="214" customWidth="1"/>
    <col min="9490" max="9490" width="12.85546875" style="214" customWidth="1"/>
    <col min="9491" max="9491" width="6.7109375" style="214" customWidth="1"/>
    <col min="9492" max="9492" width="3.7109375" style="214" customWidth="1"/>
    <col min="9493" max="9728" width="9.140625" style="214"/>
    <col min="9729" max="9730" width="3.140625" style="214" customWidth="1"/>
    <col min="9731" max="9731" width="24.42578125" style="214" customWidth="1"/>
    <col min="9732" max="9732" width="3.5703125" style="214" customWidth="1"/>
    <col min="9733" max="9733" width="4.85546875" style="214" customWidth="1"/>
    <col min="9734" max="9734" width="12.85546875" style="214" customWidth="1"/>
    <col min="9735" max="9735" width="6.7109375" style="214" customWidth="1"/>
    <col min="9736" max="9736" width="3.5703125" style="214" customWidth="1"/>
    <col min="9737" max="9737" width="3.85546875" style="214" customWidth="1"/>
    <col min="9738" max="9738" width="12.85546875" style="214" customWidth="1"/>
    <col min="9739" max="9739" width="6.7109375" style="214" customWidth="1"/>
    <col min="9740" max="9740" width="3.5703125" style="214" customWidth="1"/>
    <col min="9741" max="9741" width="3.28515625" style="214" customWidth="1"/>
    <col min="9742" max="9742" width="14.140625" style="214" customWidth="1"/>
    <col min="9743" max="9743" width="11.28515625" style="214" bestFit="1" customWidth="1"/>
    <col min="9744" max="9744" width="3.5703125" style="214" customWidth="1"/>
    <col min="9745" max="9745" width="2.7109375" style="214" customWidth="1"/>
    <col min="9746" max="9746" width="12.85546875" style="214" customWidth="1"/>
    <col min="9747" max="9747" width="6.7109375" style="214" customWidth="1"/>
    <col min="9748" max="9748" width="3.7109375" style="214" customWidth="1"/>
    <col min="9749" max="9984" width="9.140625" style="214"/>
    <col min="9985" max="9986" width="3.140625" style="214" customWidth="1"/>
    <col min="9987" max="9987" width="24.42578125" style="214" customWidth="1"/>
    <col min="9988" max="9988" width="3.5703125" style="214" customWidth="1"/>
    <col min="9989" max="9989" width="4.85546875" style="214" customWidth="1"/>
    <col min="9990" max="9990" width="12.85546875" style="214" customWidth="1"/>
    <col min="9991" max="9991" width="6.7109375" style="214" customWidth="1"/>
    <col min="9992" max="9992" width="3.5703125" style="214" customWidth="1"/>
    <col min="9993" max="9993" width="3.85546875" style="214" customWidth="1"/>
    <col min="9994" max="9994" width="12.85546875" style="214" customWidth="1"/>
    <col min="9995" max="9995" width="6.7109375" style="214" customWidth="1"/>
    <col min="9996" max="9996" width="3.5703125" style="214" customWidth="1"/>
    <col min="9997" max="9997" width="3.28515625" style="214" customWidth="1"/>
    <col min="9998" max="9998" width="14.140625" style="214" customWidth="1"/>
    <col min="9999" max="9999" width="11.28515625" style="214" bestFit="1" customWidth="1"/>
    <col min="10000" max="10000" width="3.5703125" style="214" customWidth="1"/>
    <col min="10001" max="10001" width="2.7109375" style="214" customWidth="1"/>
    <col min="10002" max="10002" width="12.85546875" style="214" customWidth="1"/>
    <col min="10003" max="10003" width="6.7109375" style="214" customWidth="1"/>
    <col min="10004" max="10004" width="3.7109375" style="214" customWidth="1"/>
    <col min="10005" max="10240" width="9.140625" style="214"/>
    <col min="10241" max="10242" width="3.140625" style="214" customWidth="1"/>
    <col min="10243" max="10243" width="24.42578125" style="214" customWidth="1"/>
    <col min="10244" max="10244" width="3.5703125" style="214" customWidth="1"/>
    <col min="10245" max="10245" width="4.85546875" style="214" customWidth="1"/>
    <col min="10246" max="10246" width="12.85546875" style="214" customWidth="1"/>
    <col min="10247" max="10247" width="6.7109375" style="214" customWidth="1"/>
    <col min="10248" max="10248" width="3.5703125" style="214" customWidth="1"/>
    <col min="10249" max="10249" width="3.85546875" style="214" customWidth="1"/>
    <col min="10250" max="10250" width="12.85546875" style="214" customWidth="1"/>
    <col min="10251" max="10251" width="6.7109375" style="214" customWidth="1"/>
    <col min="10252" max="10252" width="3.5703125" style="214" customWidth="1"/>
    <col min="10253" max="10253" width="3.28515625" style="214" customWidth="1"/>
    <col min="10254" max="10254" width="14.140625" style="214" customWidth="1"/>
    <col min="10255" max="10255" width="11.28515625" style="214" bestFit="1" customWidth="1"/>
    <col min="10256" max="10256" width="3.5703125" style="214" customWidth="1"/>
    <col min="10257" max="10257" width="2.7109375" style="214" customWidth="1"/>
    <col min="10258" max="10258" width="12.85546875" style="214" customWidth="1"/>
    <col min="10259" max="10259" width="6.7109375" style="214" customWidth="1"/>
    <col min="10260" max="10260" width="3.7109375" style="214" customWidth="1"/>
    <col min="10261" max="10496" width="9.140625" style="214"/>
    <col min="10497" max="10498" width="3.140625" style="214" customWidth="1"/>
    <col min="10499" max="10499" width="24.42578125" style="214" customWidth="1"/>
    <col min="10500" max="10500" width="3.5703125" style="214" customWidth="1"/>
    <col min="10501" max="10501" width="4.85546875" style="214" customWidth="1"/>
    <col min="10502" max="10502" width="12.85546875" style="214" customWidth="1"/>
    <col min="10503" max="10503" width="6.7109375" style="214" customWidth="1"/>
    <col min="10504" max="10504" width="3.5703125" style="214" customWidth="1"/>
    <col min="10505" max="10505" width="3.85546875" style="214" customWidth="1"/>
    <col min="10506" max="10506" width="12.85546875" style="214" customWidth="1"/>
    <col min="10507" max="10507" width="6.7109375" style="214" customWidth="1"/>
    <col min="10508" max="10508" width="3.5703125" style="214" customWidth="1"/>
    <col min="10509" max="10509" width="3.28515625" style="214" customWidth="1"/>
    <col min="10510" max="10510" width="14.140625" style="214" customWidth="1"/>
    <col min="10511" max="10511" width="11.28515625" style="214" bestFit="1" customWidth="1"/>
    <col min="10512" max="10512" width="3.5703125" style="214" customWidth="1"/>
    <col min="10513" max="10513" width="2.7109375" style="214" customWidth="1"/>
    <col min="10514" max="10514" width="12.85546875" style="214" customWidth="1"/>
    <col min="10515" max="10515" width="6.7109375" style="214" customWidth="1"/>
    <col min="10516" max="10516" width="3.7109375" style="214" customWidth="1"/>
    <col min="10517" max="10752" width="9.140625" style="214"/>
    <col min="10753" max="10754" width="3.140625" style="214" customWidth="1"/>
    <col min="10755" max="10755" width="24.42578125" style="214" customWidth="1"/>
    <col min="10756" max="10756" width="3.5703125" style="214" customWidth="1"/>
    <col min="10757" max="10757" width="4.85546875" style="214" customWidth="1"/>
    <col min="10758" max="10758" width="12.85546875" style="214" customWidth="1"/>
    <col min="10759" max="10759" width="6.7109375" style="214" customWidth="1"/>
    <col min="10760" max="10760" width="3.5703125" style="214" customWidth="1"/>
    <col min="10761" max="10761" width="3.85546875" style="214" customWidth="1"/>
    <col min="10762" max="10762" width="12.85546875" style="214" customWidth="1"/>
    <col min="10763" max="10763" width="6.7109375" style="214" customWidth="1"/>
    <col min="10764" max="10764" width="3.5703125" style="214" customWidth="1"/>
    <col min="10765" max="10765" width="3.28515625" style="214" customWidth="1"/>
    <col min="10766" max="10766" width="14.140625" style="214" customWidth="1"/>
    <col min="10767" max="10767" width="11.28515625" style="214" bestFit="1" customWidth="1"/>
    <col min="10768" max="10768" width="3.5703125" style="214" customWidth="1"/>
    <col min="10769" max="10769" width="2.7109375" style="214" customWidth="1"/>
    <col min="10770" max="10770" width="12.85546875" style="214" customWidth="1"/>
    <col min="10771" max="10771" width="6.7109375" style="214" customWidth="1"/>
    <col min="10772" max="10772" width="3.7109375" style="214" customWidth="1"/>
    <col min="10773" max="11008" width="9.140625" style="214"/>
    <col min="11009" max="11010" width="3.140625" style="214" customWidth="1"/>
    <col min="11011" max="11011" width="24.42578125" style="214" customWidth="1"/>
    <col min="11012" max="11012" width="3.5703125" style="214" customWidth="1"/>
    <col min="11013" max="11013" width="4.85546875" style="214" customWidth="1"/>
    <col min="11014" max="11014" width="12.85546875" style="214" customWidth="1"/>
    <col min="11015" max="11015" width="6.7109375" style="214" customWidth="1"/>
    <col min="11016" max="11016" width="3.5703125" style="214" customWidth="1"/>
    <col min="11017" max="11017" width="3.85546875" style="214" customWidth="1"/>
    <col min="11018" max="11018" width="12.85546875" style="214" customWidth="1"/>
    <col min="11019" max="11019" width="6.7109375" style="214" customWidth="1"/>
    <col min="11020" max="11020" width="3.5703125" style="214" customWidth="1"/>
    <col min="11021" max="11021" width="3.28515625" style="214" customWidth="1"/>
    <col min="11022" max="11022" width="14.140625" style="214" customWidth="1"/>
    <col min="11023" max="11023" width="11.28515625" style="214" bestFit="1" customWidth="1"/>
    <col min="11024" max="11024" width="3.5703125" style="214" customWidth="1"/>
    <col min="11025" max="11025" width="2.7109375" style="214" customWidth="1"/>
    <col min="11026" max="11026" width="12.85546875" style="214" customWidth="1"/>
    <col min="11027" max="11027" width="6.7109375" style="214" customWidth="1"/>
    <col min="11028" max="11028" width="3.7109375" style="214" customWidth="1"/>
    <col min="11029" max="11264" width="9.140625" style="214"/>
    <col min="11265" max="11266" width="3.140625" style="214" customWidth="1"/>
    <col min="11267" max="11267" width="24.42578125" style="214" customWidth="1"/>
    <col min="11268" max="11268" width="3.5703125" style="214" customWidth="1"/>
    <col min="11269" max="11269" width="4.85546875" style="214" customWidth="1"/>
    <col min="11270" max="11270" width="12.85546875" style="214" customWidth="1"/>
    <col min="11271" max="11271" width="6.7109375" style="214" customWidth="1"/>
    <col min="11272" max="11272" width="3.5703125" style="214" customWidth="1"/>
    <col min="11273" max="11273" width="3.85546875" style="214" customWidth="1"/>
    <col min="11274" max="11274" width="12.85546875" style="214" customWidth="1"/>
    <col min="11275" max="11275" width="6.7109375" style="214" customWidth="1"/>
    <col min="11276" max="11276" width="3.5703125" style="214" customWidth="1"/>
    <col min="11277" max="11277" width="3.28515625" style="214" customWidth="1"/>
    <col min="11278" max="11278" width="14.140625" style="214" customWidth="1"/>
    <col min="11279" max="11279" width="11.28515625" style="214" bestFit="1" customWidth="1"/>
    <col min="11280" max="11280" width="3.5703125" style="214" customWidth="1"/>
    <col min="11281" max="11281" width="2.7109375" style="214" customWidth="1"/>
    <col min="11282" max="11282" width="12.85546875" style="214" customWidth="1"/>
    <col min="11283" max="11283" width="6.7109375" style="214" customWidth="1"/>
    <col min="11284" max="11284" width="3.7109375" style="214" customWidth="1"/>
    <col min="11285" max="11520" width="9.140625" style="214"/>
    <col min="11521" max="11522" width="3.140625" style="214" customWidth="1"/>
    <col min="11523" max="11523" width="24.42578125" style="214" customWidth="1"/>
    <col min="11524" max="11524" width="3.5703125" style="214" customWidth="1"/>
    <col min="11525" max="11525" width="4.85546875" style="214" customWidth="1"/>
    <col min="11526" max="11526" width="12.85546875" style="214" customWidth="1"/>
    <col min="11527" max="11527" width="6.7109375" style="214" customWidth="1"/>
    <col min="11528" max="11528" width="3.5703125" style="214" customWidth="1"/>
    <col min="11529" max="11529" width="3.85546875" style="214" customWidth="1"/>
    <col min="11530" max="11530" width="12.85546875" style="214" customWidth="1"/>
    <col min="11531" max="11531" width="6.7109375" style="214" customWidth="1"/>
    <col min="11532" max="11532" width="3.5703125" style="214" customWidth="1"/>
    <col min="11533" max="11533" width="3.28515625" style="214" customWidth="1"/>
    <col min="11534" max="11534" width="14.140625" style="214" customWidth="1"/>
    <col min="11535" max="11535" width="11.28515625" style="214" bestFit="1" customWidth="1"/>
    <col min="11536" max="11536" width="3.5703125" style="214" customWidth="1"/>
    <col min="11537" max="11537" width="2.7109375" style="214" customWidth="1"/>
    <col min="11538" max="11538" width="12.85546875" style="214" customWidth="1"/>
    <col min="11539" max="11539" width="6.7109375" style="214" customWidth="1"/>
    <col min="11540" max="11540" width="3.7109375" style="214" customWidth="1"/>
    <col min="11541" max="11776" width="9.140625" style="214"/>
    <col min="11777" max="11778" width="3.140625" style="214" customWidth="1"/>
    <col min="11779" max="11779" width="24.42578125" style="214" customWidth="1"/>
    <col min="11780" max="11780" width="3.5703125" style="214" customWidth="1"/>
    <col min="11781" max="11781" width="4.85546875" style="214" customWidth="1"/>
    <col min="11782" max="11782" width="12.85546875" style="214" customWidth="1"/>
    <col min="11783" max="11783" width="6.7109375" style="214" customWidth="1"/>
    <col min="11784" max="11784" width="3.5703125" style="214" customWidth="1"/>
    <col min="11785" max="11785" width="3.85546875" style="214" customWidth="1"/>
    <col min="11786" max="11786" width="12.85546875" style="214" customWidth="1"/>
    <col min="11787" max="11787" width="6.7109375" style="214" customWidth="1"/>
    <col min="11788" max="11788" width="3.5703125" style="214" customWidth="1"/>
    <col min="11789" max="11789" width="3.28515625" style="214" customWidth="1"/>
    <col min="11790" max="11790" width="14.140625" style="214" customWidth="1"/>
    <col min="11791" max="11791" width="11.28515625" style="214" bestFit="1" customWidth="1"/>
    <col min="11792" max="11792" width="3.5703125" style="214" customWidth="1"/>
    <col min="11793" max="11793" width="2.7109375" style="214" customWidth="1"/>
    <col min="11794" max="11794" width="12.85546875" style="214" customWidth="1"/>
    <col min="11795" max="11795" width="6.7109375" style="214" customWidth="1"/>
    <col min="11796" max="11796" width="3.7109375" style="214" customWidth="1"/>
    <col min="11797" max="12032" width="9.140625" style="214"/>
    <col min="12033" max="12034" width="3.140625" style="214" customWidth="1"/>
    <col min="12035" max="12035" width="24.42578125" style="214" customWidth="1"/>
    <col min="12036" max="12036" width="3.5703125" style="214" customWidth="1"/>
    <col min="12037" max="12037" width="4.85546875" style="214" customWidth="1"/>
    <col min="12038" max="12038" width="12.85546875" style="214" customWidth="1"/>
    <col min="12039" max="12039" width="6.7109375" style="214" customWidth="1"/>
    <col min="12040" max="12040" width="3.5703125" style="214" customWidth="1"/>
    <col min="12041" max="12041" width="3.85546875" style="214" customWidth="1"/>
    <col min="12042" max="12042" width="12.85546875" style="214" customWidth="1"/>
    <col min="12043" max="12043" width="6.7109375" style="214" customWidth="1"/>
    <col min="12044" max="12044" width="3.5703125" style="214" customWidth="1"/>
    <col min="12045" max="12045" width="3.28515625" style="214" customWidth="1"/>
    <col min="12046" max="12046" width="14.140625" style="214" customWidth="1"/>
    <col min="12047" max="12047" width="11.28515625" style="214" bestFit="1" customWidth="1"/>
    <col min="12048" max="12048" width="3.5703125" style="214" customWidth="1"/>
    <col min="12049" max="12049" width="2.7109375" style="214" customWidth="1"/>
    <col min="12050" max="12050" width="12.85546875" style="214" customWidth="1"/>
    <col min="12051" max="12051" width="6.7109375" style="214" customWidth="1"/>
    <col min="12052" max="12052" width="3.7109375" style="214" customWidth="1"/>
    <col min="12053" max="12288" width="9.140625" style="214"/>
    <col min="12289" max="12290" width="3.140625" style="214" customWidth="1"/>
    <col min="12291" max="12291" width="24.42578125" style="214" customWidth="1"/>
    <col min="12292" max="12292" width="3.5703125" style="214" customWidth="1"/>
    <col min="12293" max="12293" width="4.85546875" style="214" customWidth="1"/>
    <col min="12294" max="12294" width="12.85546875" style="214" customWidth="1"/>
    <col min="12295" max="12295" width="6.7109375" style="214" customWidth="1"/>
    <col min="12296" max="12296" width="3.5703125" style="214" customWidth="1"/>
    <col min="12297" max="12297" width="3.85546875" style="214" customWidth="1"/>
    <col min="12298" max="12298" width="12.85546875" style="214" customWidth="1"/>
    <col min="12299" max="12299" width="6.7109375" style="214" customWidth="1"/>
    <col min="12300" max="12300" width="3.5703125" style="214" customWidth="1"/>
    <col min="12301" max="12301" width="3.28515625" style="214" customWidth="1"/>
    <col min="12302" max="12302" width="14.140625" style="214" customWidth="1"/>
    <col min="12303" max="12303" width="11.28515625" style="214" bestFit="1" customWidth="1"/>
    <col min="12304" max="12304" width="3.5703125" style="214" customWidth="1"/>
    <col min="12305" max="12305" width="2.7109375" style="214" customWidth="1"/>
    <col min="12306" max="12306" width="12.85546875" style="214" customWidth="1"/>
    <col min="12307" max="12307" width="6.7109375" style="214" customWidth="1"/>
    <col min="12308" max="12308" width="3.7109375" style="214" customWidth="1"/>
    <col min="12309" max="12544" width="9.140625" style="214"/>
    <col min="12545" max="12546" width="3.140625" style="214" customWidth="1"/>
    <col min="12547" max="12547" width="24.42578125" style="214" customWidth="1"/>
    <col min="12548" max="12548" width="3.5703125" style="214" customWidth="1"/>
    <col min="12549" max="12549" width="4.85546875" style="214" customWidth="1"/>
    <col min="12550" max="12550" width="12.85546875" style="214" customWidth="1"/>
    <col min="12551" max="12551" width="6.7109375" style="214" customWidth="1"/>
    <col min="12552" max="12552" width="3.5703125" style="214" customWidth="1"/>
    <col min="12553" max="12553" width="3.85546875" style="214" customWidth="1"/>
    <col min="12554" max="12554" width="12.85546875" style="214" customWidth="1"/>
    <col min="12555" max="12555" width="6.7109375" style="214" customWidth="1"/>
    <col min="12556" max="12556" width="3.5703125" style="214" customWidth="1"/>
    <col min="12557" max="12557" width="3.28515625" style="214" customWidth="1"/>
    <col min="12558" max="12558" width="14.140625" style="214" customWidth="1"/>
    <col min="12559" max="12559" width="11.28515625" style="214" bestFit="1" customWidth="1"/>
    <col min="12560" max="12560" width="3.5703125" style="214" customWidth="1"/>
    <col min="12561" max="12561" width="2.7109375" style="214" customWidth="1"/>
    <col min="12562" max="12562" width="12.85546875" style="214" customWidth="1"/>
    <col min="12563" max="12563" width="6.7109375" style="214" customWidth="1"/>
    <col min="12564" max="12564" width="3.7109375" style="214" customWidth="1"/>
    <col min="12565" max="12800" width="9.140625" style="214"/>
    <col min="12801" max="12802" width="3.140625" style="214" customWidth="1"/>
    <col min="12803" max="12803" width="24.42578125" style="214" customWidth="1"/>
    <col min="12804" max="12804" width="3.5703125" style="214" customWidth="1"/>
    <col min="12805" max="12805" width="4.85546875" style="214" customWidth="1"/>
    <col min="12806" max="12806" width="12.85546875" style="214" customWidth="1"/>
    <col min="12807" max="12807" width="6.7109375" style="214" customWidth="1"/>
    <col min="12808" max="12808" width="3.5703125" style="214" customWidth="1"/>
    <col min="12809" max="12809" width="3.85546875" style="214" customWidth="1"/>
    <col min="12810" max="12810" width="12.85546875" style="214" customWidth="1"/>
    <col min="12811" max="12811" width="6.7109375" style="214" customWidth="1"/>
    <col min="12812" max="12812" width="3.5703125" style="214" customWidth="1"/>
    <col min="12813" max="12813" width="3.28515625" style="214" customWidth="1"/>
    <col min="12814" max="12814" width="14.140625" style="214" customWidth="1"/>
    <col min="12815" max="12815" width="11.28515625" style="214" bestFit="1" customWidth="1"/>
    <col min="12816" max="12816" width="3.5703125" style="214" customWidth="1"/>
    <col min="12817" max="12817" width="2.7109375" style="214" customWidth="1"/>
    <col min="12818" max="12818" width="12.85546875" style="214" customWidth="1"/>
    <col min="12819" max="12819" width="6.7109375" style="214" customWidth="1"/>
    <col min="12820" max="12820" width="3.7109375" style="214" customWidth="1"/>
    <col min="12821" max="13056" width="9.140625" style="214"/>
    <col min="13057" max="13058" width="3.140625" style="214" customWidth="1"/>
    <col min="13059" max="13059" width="24.42578125" style="214" customWidth="1"/>
    <col min="13060" max="13060" width="3.5703125" style="214" customWidth="1"/>
    <col min="13061" max="13061" width="4.85546875" style="214" customWidth="1"/>
    <col min="13062" max="13062" width="12.85546875" style="214" customWidth="1"/>
    <col min="13063" max="13063" width="6.7109375" style="214" customWidth="1"/>
    <col min="13064" max="13064" width="3.5703125" style="214" customWidth="1"/>
    <col min="13065" max="13065" width="3.85546875" style="214" customWidth="1"/>
    <col min="13066" max="13066" width="12.85546875" style="214" customWidth="1"/>
    <col min="13067" max="13067" width="6.7109375" style="214" customWidth="1"/>
    <col min="13068" max="13068" width="3.5703125" style="214" customWidth="1"/>
    <col min="13069" max="13069" width="3.28515625" style="214" customWidth="1"/>
    <col min="13070" max="13070" width="14.140625" style="214" customWidth="1"/>
    <col min="13071" max="13071" width="11.28515625" style="214" bestFit="1" customWidth="1"/>
    <col min="13072" max="13072" width="3.5703125" style="214" customWidth="1"/>
    <col min="13073" max="13073" width="2.7109375" style="214" customWidth="1"/>
    <col min="13074" max="13074" width="12.85546875" style="214" customWidth="1"/>
    <col min="13075" max="13075" width="6.7109375" style="214" customWidth="1"/>
    <col min="13076" max="13076" width="3.7109375" style="214" customWidth="1"/>
    <col min="13077" max="13312" width="9.140625" style="214"/>
    <col min="13313" max="13314" width="3.140625" style="214" customWidth="1"/>
    <col min="13315" max="13315" width="24.42578125" style="214" customWidth="1"/>
    <col min="13316" max="13316" width="3.5703125" style="214" customWidth="1"/>
    <col min="13317" max="13317" width="4.85546875" style="214" customWidth="1"/>
    <col min="13318" max="13318" width="12.85546875" style="214" customWidth="1"/>
    <col min="13319" max="13319" width="6.7109375" style="214" customWidth="1"/>
    <col min="13320" max="13320" width="3.5703125" style="214" customWidth="1"/>
    <col min="13321" max="13321" width="3.85546875" style="214" customWidth="1"/>
    <col min="13322" max="13322" width="12.85546875" style="214" customWidth="1"/>
    <col min="13323" max="13323" width="6.7109375" style="214" customWidth="1"/>
    <col min="13324" max="13324" width="3.5703125" style="214" customWidth="1"/>
    <col min="13325" max="13325" width="3.28515625" style="214" customWidth="1"/>
    <col min="13326" max="13326" width="14.140625" style="214" customWidth="1"/>
    <col min="13327" max="13327" width="11.28515625" style="214" bestFit="1" customWidth="1"/>
    <col min="13328" max="13328" width="3.5703125" style="214" customWidth="1"/>
    <col min="13329" max="13329" width="2.7109375" style="214" customWidth="1"/>
    <col min="13330" max="13330" width="12.85546875" style="214" customWidth="1"/>
    <col min="13331" max="13331" width="6.7109375" style="214" customWidth="1"/>
    <col min="13332" max="13332" width="3.7109375" style="214" customWidth="1"/>
    <col min="13333" max="13568" width="9.140625" style="214"/>
    <col min="13569" max="13570" width="3.140625" style="214" customWidth="1"/>
    <col min="13571" max="13571" width="24.42578125" style="214" customWidth="1"/>
    <col min="13572" max="13572" width="3.5703125" style="214" customWidth="1"/>
    <col min="13573" max="13573" width="4.85546875" style="214" customWidth="1"/>
    <col min="13574" max="13574" width="12.85546875" style="214" customWidth="1"/>
    <col min="13575" max="13575" width="6.7109375" style="214" customWidth="1"/>
    <col min="13576" max="13576" width="3.5703125" style="214" customWidth="1"/>
    <col min="13577" max="13577" width="3.85546875" style="214" customWidth="1"/>
    <col min="13578" max="13578" width="12.85546875" style="214" customWidth="1"/>
    <col min="13579" max="13579" width="6.7109375" style="214" customWidth="1"/>
    <col min="13580" max="13580" width="3.5703125" style="214" customWidth="1"/>
    <col min="13581" max="13581" width="3.28515625" style="214" customWidth="1"/>
    <col min="13582" max="13582" width="14.140625" style="214" customWidth="1"/>
    <col min="13583" max="13583" width="11.28515625" style="214" bestFit="1" customWidth="1"/>
    <col min="13584" max="13584" width="3.5703125" style="214" customWidth="1"/>
    <col min="13585" max="13585" width="2.7109375" style="214" customWidth="1"/>
    <col min="13586" max="13586" width="12.85546875" style="214" customWidth="1"/>
    <col min="13587" max="13587" width="6.7109375" style="214" customWidth="1"/>
    <col min="13588" max="13588" width="3.7109375" style="214" customWidth="1"/>
    <col min="13589" max="13824" width="9.140625" style="214"/>
    <col min="13825" max="13826" width="3.140625" style="214" customWidth="1"/>
    <col min="13827" max="13827" width="24.42578125" style="214" customWidth="1"/>
    <col min="13828" max="13828" width="3.5703125" style="214" customWidth="1"/>
    <col min="13829" max="13829" width="4.85546875" style="214" customWidth="1"/>
    <col min="13830" max="13830" width="12.85546875" style="214" customWidth="1"/>
    <col min="13831" max="13831" width="6.7109375" style="214" customWidth="1"/>
    <col min="13832" max="13832" width="3.5703125" style="214" customWidth="1"/>
    <col min="13833" max="13833" width="3.85546875" style="214" customWidth="1"/>
    <col min="13834" max="13834" width="12.85546875" style="214" customWidth="1"/>
    <col min="13835" max="13835" width="6.7109375" style="214" customWidth="1"/>
    <col min="13836" max="13836" width="3.5703125" style="214" customWidth="1"/>
    <col min="13837" max="13837" width="3.28515625" style="214" customWidth="1"/>
    <col min="13838" max="13838" width="14.140625" style="214" customWidth="1"/>
    <col min="13839" max="13839" width="11.28515625" style="214" bestFit="1" customWidth="1"/>
    <col min="13840" max="13840" width="3.5703125" style="214" customWidth="1"/>
    <col min="13841" max="13841" width="2.7109375" style="214" customWidth="1"/>
    <col min="13842" max="13842" width="12.85546875" style="214" customWidth="1"/>
    <col min="13843" max="13843" width="6.7109375" style="214" customWidth="1"/>
    <col min="13844" max="13844" width="3.7109375" style="214" customWidth="1"/>
    <col min="13845" max="14080" width="9.140625" style="214"/>
    <col min="14081" max="14082" width="3.140625" style="214" customWidth="1"/>
    <col min="14083" max="14083" width="24.42578125" style="214" customWidth="1"/>
    <col min="14084" max="14084" width="3.5703125" style="214" customWidth="1"/>
    <col min="14085" max="14085" width="4.85546875" style="214" customWidth="1"/>
    <col min="14086" max="14086" width="12.85546875" style="214" customWidth="1"/>
    <col min="14087" max="14087" width="6.7109375" style="214" customWidth="1"/>
    <col min="14088" max="14088" width="3.5703125" style="214" customWidth="1"/>
    <col min="14089" max="14089" width="3.85546875" style="214" customWidth="1"/>
    <col min="14090" max="14090" width="12.85546875" style="214" customWidth="1"/>
    <col min="14091" max="14091" width="6.7109375" style="214" customWidth="1"/>
    <col min="14092" max="14092" width="3.5703125" style="214" customWidth="1"/>
    <col min="14093" max="14093" width="3.28515625" style="214" customWidth="1"/>
    <col min="14094" max="14094" width="14.140625" style="214" customWidth="1"/>
    <col min="14095" max="14095" width="11.28515625" style="214" bestFit="1" customWidth="1"/>
    <col min="14096" max="14096" width="3.5703125" style="214" customWidth="1"/>
    <col min="14097" max="14097" width="2.7109375" style="214" customWidth="1"/>
    <col min="14098" max="14098" width="12.85546875" style="214" customWidth="1"/>
    <col min="14099" max="14099" width="6.7109375" style="214" customWidth="1"/>
    <col min="14100" max="14100" width="3.7109375" style="214" customWidth="1"/>
    <col min="14101" max="14336" width="9.140625" style="214"/>
    <col min="14337" max="14338" width="3.140625" style="214" customWidth="1"/>
    <col min="14339" max="14339" width="24.42578125" style="214" customWidth="1"/>
    <col min="14340" max="14340" width="3.5703125" style="214" customWidth="1"/>
    <col min="14341" max="14341" width="4.85546875" style="214" customWidth="1"/>
    <col min="14342" max="14342" width="12.85546875" style="214" customWidth="1"/>
    <col min="14343" max="14343" width="6.7109375" style="214" customWidth="1"/>
    <col min="14344" max="14344" width="3.5703125" style="214" customWidth="1"/>
    <col min="14345" max="14345" width="3.85546875" style="214" customWidth="1"/>
    <col min="14346" max="14346" width="12.85546875" style="214" customWidth="1"/>
    <col min="14347" max="14347" width="6.7109375" style="214" customWidth="1"/>
    <col min="14348" max="14348" width="3.5703125" style="214" customWidth="1"/>
    <col min="14349" max="14349" width="3.28515625" style="214" customWidth="1"/>
    <col min="14350" max="14350" width="14.140625" style="214" customWidth="1"/>
    <col min="14351" max="14351" width="11.28515625" style="214" bestFit="1" customWidth="1"/>
    <col min="14352" max="14352" width="3.5703125" style="214" customWidth="1"/>
    <col min="14353" max="14353" width="2.7109375" style="214" customWidth="1"/>
    <col min="14354" max="14354" width="12.85546875" style="214" customWidth="1"/>
    <col min="14355" max="14355" width="6.7109375" style="214" customWidth="1"/>
    <col min="14356" max="14356" width="3.7109375" style="214" customWidth="1"/>
    <col min="14357" max="14592" width="9.140625" style="214"/>
    <col min="14593" max="14594" width="3.140625" style="214" customWidth="1"/>
    <col min="14595" max="14595" width="24.42578125" style="214" customWidth="1"/>
    <col min="14596" max="14596" width="3.5703125" style="214" customWidth="1"/>
    <col min="14597" max="14597" width="4.85546875" style="214" customWidth="1"/>
    <col min="14598" max="14598" width="12.85546875" style="214" customWidth="1"/>
    <col min="14599" max="14599" width="6.7109375" style="214" customWidth="1"/>
    <col min="14600" max="14600" width="3.5703125" style="214" customWidth="1"/>
    <col min="14601" max="14601" width="3.85546875" style="214" customWidth="1"/>
    <col min="14602" max="14602" width="12.85546875" style="214" customWidth="1"/>
    <col min="14603" max="14603" width="6.7109375" style="214" customWidth="1"/>
    <col min="14604" max="14604" width="3.5703125" style="214" customWidth="1"/>
    <col min="14605" max="14605" width="3.28515625" style="214" customWidth="1"/>
    <col min="14606" max="14606" width="14.140625" style="214" customWidth="1"/>
    <col min="14607" max="14607" width="11.28515625" style="214" bestFit="1" customWidth="1"/>
    <col min="14608" max="14608" width="3.5703125" style="214" customWidth="1"/>
    <col min="14609" max="14609" width="2.7109375" style="214" customWidth="1"/>
    <col min="14610" max="14610" width="12.85546875" style="214" customWidth="1"/>
    <col min="14611" max="14611" width="6.7109375" style="214" customWidth="1"/>
    <col min="14612" max="14612" width="3.7109375" style="214" customWidth="1"/>
    <col min="14613" max="14848" width="9.140625" style="214"/>
    <col min="14849" max="14850" width="3.140625" style="214" customWidth="1"/>
    <col min="14851" max="14851" width="24.42578125" style="214" customWidth="1"/>
    <col min="14852" max="14852" width="3.5703125" style="214" customWidth="1"/>
    <col min="14853" max="14853" width="4.85546875" style="214" customWidth="1"/>
    <col min="14854" max="14854" width="12.85546875" style="214" customWidth="1"/>
    <col min="14855" max="14855" width="6.7109375" style="214" customWidth="1"/>
    <col min="14856" max="14856" width="3.5703125" style="214" customWidth="1"/>
    <col min="14857" max="14857" width="3.85546875" style="214" customWidth="1"/>
    <col min="14858" max="14858" width="12.85546875" style="214" customWidth="1"/>
    <col min="14859" max="14859" width="6.7109375" style="214" customWidth="1"/>
    <col min="14860" max="14860" width="3.5703125" style="214" customWidth="1"/>
    <col min="14861" max="14861" width="3.28515625" style="214" customWidth="1"/>
    <col min="14862" max="14862" width="14.140625" style="214" customWidth="1"/>
    <col min="14863" max="14863" width="11.28515625" style="214" bestFit="1" customWidth="1"/>
    <col min="14864" max="14864" width="3.5703125" style="214" customWidth="1"/>
    <col min="14865" max="14865" width="2.7109375" style="214" customWidth="1"/>
    <col min="14866" max="14866" width="12.85546875" style="214" customWidth="1"/>
    <col min="14867" max="14867" width="6.7109375" style="214" customWidth="1"/>
    <col min="14868" max="14868" width="3.7109375" style="214" customWidth="1"/>
    <col min="14869" max="15104" width="9.140625" style="214"/>
    <col min="15105" max="15106" width="3.140625" style="214" customWidth="1"/>
    <col min="15107" max="15107" width="24.42578125" style="214" customWidth="1"/>
    <col min="15108" max="15108" width="3.5703125" style="214" customWidth="1"/>
    <col min="15109" max="15109" width="4.85546875" style="214" customWidth="1"/>
    <col min="15110" max="15110" width="12.85546875" style="214" customWidth="1"/>
    <col min="15111" max="15111" width="6.7109375" style="214" customWidth="1"/>
    <col min="15112" max="15112" width="3.5703125" style="214" customWidth="1"/>
    <col min="15113" max="15113" width="3.85546875" style="214" customWidth="1"/>
    <col min="15114" max="15114" width="12.85546875" style="214" customWidth="1"/>
    <col min="15115" max="15115" width="6.7109375" style="214" customWidth="1"/>
    <col min="15116" max="15116" width="3.5703125" style="214" customWidth="1"/>
    <col min="15117" max="15117" width="3.28515625" style="214" customWidth="1"/>
    <col min="15118" max="15118" width="14.140625" style="214" customWidth="1"/>
    <col min="15119" max="15119" width="11.28515625" style="214" bestFit="1" customWidth="1"/>
    <col min="15120" max="15120" width="3.5703125" style="214" customWidth="1"/>
    <col min="15121" max="15121" width="2.7109375" style="214" customWidth="1"/>
    <col min="15122" max="15122" width="12.85546875" style="214" customWidth="1"/>
    <col min="15123" max="15123" width="6.7109375" style="214" customWidth="1"/>
    <col min="15124" max="15124" width="3.7109375" style="214" customWidth="1"/>
    <col min="15125" max="15360" width="9.140625" style="214"/>
    <col min="15361" max="15362" width="3.140625" style="214" customWidth="1"/>
    <col min="15363" max="15363" width="24.42578125" style="214" customWidth="1"/>
    <col min="15364" max="15364" width="3.5703125" style="214" customWidth="1"/>
    <col min="15365" max="15365" width="4.85546875" style="214" customWidth="1"/>
    <col min="15366" max="15366" width="12.85546875" style="214" customWidth="1"/>
    <col min="15367" max="15367" width="6.7109375" style="214" customWidth="1"/>
    <col min="15368" max="15368" width="3.5703125" style="214" customWidth="1"/>
    <col min="15369" max="15369" width="3.85546875" style="214" customWidth="1"/>
    <col min="15370" max="15370" width="12.85546875" style="214" customWidth="1"/>
    <col min="15371" max="15371" width="6.7109375" style="214" customWidth="1"/>
    <col min="15372" max="15372" width="3.5703125" style="214" customWidth="1"/>
    <col min="15373" max="15373" width="3.28515625" style="214" customWidth="1"/>
    <col min="15374" max="15374" width="14.140625" style="214" customWidth="1"/>
    <col min="15375" max="15375" width="11.28515625" style="214" bestFit="1" customWidth="1"/>
    <col min="15376" max="15376" width="3.5703125" style="214" customWidth="1"/>
    <col min="15377" max="15377" width="2.7109375" style="214" customWidth="1"/>
    <col min="15378" max="15378" width="12.85546875" style="214" customWidth="1"/>
    <col min="15379" max="15379" width="6.7109375" style="214" customWidth="1"/>
    <col min="15380" max="15380" width="3.7109375" style="214" customWidth="1"/>
    <col min="15381" max="15616" width="9.140625" style="214"/>
    <col min="15617" max="15618" width="3.140625" style="214" customWidth="1"/>
    <col min="15619" max="15619" width="24.42578125" style="214" customWidth="1"/>
    <col min="15620" max="15620" width="3.5703125" style="214" customWidth="1"/>
    <col min="15621" max="15621" width="4.85546875" style="214" customWidth="1"/>
    <col min="15622" max="15622" width="12.85546875" style="214" customWidth="1"/>
    <col min="15623" max="15623" width="6.7109375" style="214" customWidth="1"/>
    <col min="15624" max="15624" width="3.5703125" style="214" customWidth="1"/>
    <col min="15625" max="15625" width="3.85546875" style="214" customWidth="1"/>
    <col min="15626" max="15626" width="12.85546875" style="214" customWidth="1"/>
    <col min="15627" max="15627" width="6.7109375" style="214" customWidth="1"/>
    <col min="15628" max="15628" width="3.5703125" style="214" customWidth="1"/>
    <col min="15629" max="15629" width="3.28515625" style="214" customWidth="1"/>
    <col min="15630" max="15630" width="14.140625" style="214" customWidth="1"/>
    <col min="15631" max="15631" width="11.28515625" style="214" bestFit="1" customWidth="1"/>
    <col min="15632" max="15632" width="3.5703125" style="214" customWidth="1"/>
    <col min="15633" max="15633" width="2.7109375" style="214" customWidth="1"/>
    <col min="15634" max="15634" width="12.85546875" style="214" customWidth="1"/>
    <col min="15635" max="15635" width="6.7109375" style="214" customWidth="1"/>
    <col min="15636" max="15636" width="3.7109375" style="214" customWidth="1"/>
    <col min="15637" max="15872" width="9.140625" style="214"/>
    <col min="15873" max="15874" width="3.140625" style="214" customWidth="1"/>
    <col min="15875" max="15875" width="24.42578125" style="214" customWidth="1"/>
    <col min="15876" max="15876" width="3.5703125" style="214" customWidth="1"/>
    <col min="15877" max="15877" width="4.85546875" style="214" customWidth="1"/>
    <col min="15878" max="15878" width="12.85546875" style="214" customWidth="1"/>
    <col min="15879" max="15879" width="6.7109375" style="214" customWidth="1"/>
    <col min="15880" max="15880" width="3.5703125" style="214" customWidth="1"/>
    <col min="15881" max="15881" width="3.85546875" style="214" customWidth="1"/>
    <col min="15882" max="15882" width="12.85546875" style="214" customWidth="1"/>
    <col min="15883" max="15883" width="6.7109375" style="214" customWidth="1"/>
    <col min="15884" max="15884" width="3.5703125" style="214" customWidth="1"/>
    <col min="15885" max="15885" width="3.28515625" style="214" customWidth="1"/>
    <col min="15886" max="15886" width="14.140625" style="214" customWidth="1"/>
    <col min="15887" max="15887" width="11.28515625" style="214" bestFit="1" customWidth="1"/>
    <col min="15888" max="15888" width="3.5703125" style="214" customWidth="1"/>
    <col min="15889" max="15889" width="2.7109375" style="214" customWidth="1"/>
    <col min="15890" max="15890" width="12.85546875" style="214" customWidth="1"/>
    <col min="15891" max="15891" width="6.7109375" style="214" customWidth="1"/>
    <col min="15892" max="15892" width="3.7109375" style="214" customWidth="1"/>
    <col min="15893" max="16128" width="9.140625" style="214"/>
    <col min="16129" max="16130" width="3.140625" style="214" customWidth="1"/>
    <col min="16131" max="16131" width="24.42578125" style="214" customWidth="1"/>
    <col min="16132" max="16132" width="3.5703125" style="214" customWidth="1"/>
    <col min="16133" max="16133" width="4.85546875" style="214" customWidth="1"/>
    <col min="16134" max="16134" width="12.85546875" style="214" customWidth="1"/>
    <col min="16135" max="16135" width="6.7109375" style="214" customWidth="1"/>
    <col min="16136" max="16136" width="3.5703125" style="214" customWidth="1"/>
    <col min="16137" max="16137" width="3.85546875" style="214" customWidth="1"/>
    <col min="16138" max="16138" width="12.85546875" style="214" customWidth="1"/>
    <col min="16139" max="16139" width="6.7109375" style="214" customWidth="1"/>
    <col min="16140" max="16140" width="3.5703125" style="214" customWidth="1"/>
    <col min="16141" max="16141" width="3.28515625" style="214" customWidth="1"/>
    <col min="16142" max="16142" width="14.140625" style="214" customWidth="1"/>
    <col min="16143" max="16143" width="11.28515625" style="214" bestFit="1" customWidth="1"/>
    <col min="16144" max="16144" width="3.5703125" style="214" customWidth="1"/>
    <col min="16145" max="16145" width="2.7109375" style="214" customWidth="1"/>
    <col min="16146" max="16146" width="12.85546875" style="214" customWidth="1"/>
    <col min="16147" max="16147" width="6.7109375" style="214" customWidth="1"/>
    <col min="16148" max="16148" width="3.7109375" style="214" customWidth="1"/>
    <col min="16149" max="16384" width="9.140625" style="214"/>
  </cols>
  <sheetData>
    <row r="1" spans="3:40" ht="27.75" customHeight="1">
      <c r="C1" s="213"/>
      <c r="G1" s="91"/>
      <c r="H1" s="91"/>
      <c r="I1" s="91"/>
      <c r="J1" s="91"/>
      <c r="K1" s="91"/>
      <c r="L1" s="91"/>
      <c r="M1" s="91"/>
      <c r="N1" s="91"/>
      <c r="O1" s="91"/>
      <c r="P1" s="91"/>
      <c r="Q1" s="91"/>
      <c r="Y1" s="126"/>
      <c r="Z1" s="126"/>
      <c r="AA1" s="126"/>
      <c r="AB1" s="126"/>
      <c r="AC1" s="126"/>
      <c r="AD1" s="126"/>
      <c r="AE1" s="126"/>
      <c r="AF1" s="126"/>
      <c r="AG1" s="126"/>
      <c r="AH1" s="126"/>
      <c r="AI1" s="126"/>
      <c r="AJ1" s="126"/>
      <c r="AK1" s="126"/>
      <c r="AL1" s="126"/>
      <c r="AM1" s="126"/>
      <c r="AN1" s="126"/>
    </row>
    <row r="2" spans="3:40" ht="13.5">
      <c r="C2" s="215" t="s">
        <v>228</v>
      </c>
      <c r="G2" s="91"/>
      <c r="H2" s="91"/>
      <c r="I2" s="91"/>
      <c r="J2" s="91"/>
      <c r="K2" s="91"/>
      <c r="L2" s="91"/>
      <c r="M2" s="91"/>
      <c r="N2" s="91"/>
      <c r="O2" s="91"/>
      <c r="P2" s="91"/>
      <c r="Q2" s="91"/>
      <c r="R2" s="90"/>
      <c r="S2" s="90"/>
      <c r="T2" s="90"/>
      <c r="U2" s="90"/>
      <c r="V2" s="90"/>
      <c r="Y2" s="126"/>
      <c r="Z2" s="126"/>
      <c r="AA2" s="126"/>
      <c r="AB2" s="126"/>
      <c r="AC2" s="126"/>
      <c r="AD2" s="126"/>
      <c r="AE2" s="126"/>
      <c r="AF2" s="126"/>
      <c r="AG2" s="126"/>
      <c r="AH2" s="126"/>
      <c r="AI2" s="126"/>
      <c r="AJ2" s="126"/>
      <c r="AK2" s="126"/>
      <c r="AL2" s="126"/>
      <c r="AM2" s="126"/>
      <c r="AN2" s="126"/>
    </row>
    <row r="3" spans="3:40" ht="13.5">
      <c r="C3" s="215" t="s">
        <v>132</v>
      </c>
      <c r="F3" s="90"/>
      <c r="G3" s="91"/>
      <c r="H3" s="91"/>
      <c r="I3" s="91"/>
      <c r="J3" s="91"/>
      <c r="K3" s="91"/>
      <c r="L3" s="91"/>
      <c r="M3" s="91"/>
      <c r="N3" s="216"/>
      <c r="O3" s="217"/>
      <c r="P3" s="90"/>
      <c r="Q3" s="90"/>
      <c r="R3" s="90"/>
      <c r="S3" s="90"/>
      <c r="T3" s="90"/>
      <c r="U3" s="90"/>
      <c r="V3" s="90"/>
      <c r="Y3" s="126"/>
      <c r="Z3" s="126"/>
      <c r="AA3" s="126"/>
      <c r="AB3" s="126"/>
      <c r="AC3" s="126"/>
      <c r="AD3" s="126"/>
      <c r="AE3" s="126"/>
      <c r="AF3" s="126"/>
      <c r="AG3" s="126"/>
      <c r="AH3" s="126"/>
      <c r="AI3" s="126"/>
      <c r="AJ3" s="126"/>
      <c r="AK3" s="126"/>
      <c r="AL3" s="126"/>
      <c r="AM3" s="126"/>
      <c r="AN3" s="126"/>
    </row>
    <row r="4" spans="3:40" ht="15">
      <c r="C4" s="215" t="s">
        <v>229</v>
      </c>
      <c r="F4" s="90"/>
      <c r="G4" s="91"/>
      <c r="H4" s="91"/>
      <c r="I4" s="91"/>
      <c r="J4" s="91"/>
      <c r="K4" s="91"/>
      <c r="L4" s="91"/>
      <c r="M4" s="201"/>
      <c r="N4" s="93"/>
      <c r="O4" s="95"/>
      <c r="P4" s="94"/>
      <c r="Q4" s="94"/>
      <c r="R4" s="218"/>
      <c r="S4" s="90"/>
      <c r="T4" s="90"/>
      <c r="U4" s="90"/>
      <c r="V4" s="90"/>
      <c r="Y4" s="126"/>
      <c r="Z4" s="126"/>
      <c r="AA4" s="126"/>
      <c r="AB4" s="126"/>
      <c r="AC4" s="126"/>
      <c r="AD4" s="126"/>
      <c r="AE4" s="126"/>
      <c r="AF4" s="126"/>
      <c r="AG4" s="126"/>
      <c r="AH4" s="126"/>
      <c r="AI4" s="126"/>
      <c r="AJ4" s="126"/>
      <c r="AK4" s="126"/>
      <c r="AL4" s="126"/>
      <c r="AM4" s="126"/>
      <c r="AN4" s="126"/>
    </row>
    <row r="5" spans="3:40" ht="15.75" hidden="1">
      <c r="C5" s="219"/>
      <c r="F5" s="90"/>
      <c r="G5" s="91"/>
      <c r="H5" s="91"/>
      <c r="I5" s="91"/>
      <c r="J5" s="91"/>
      <c r="K5" s="91"/>
      <c r="L5" s="91"/>
      <c r="M5" s="201"/>
      <c r="N5" s="220" t="s">
        <v>230</v>
      </c>
      <c r="O5" s="128"/>
      <c r="P5" s="221"/>
      <c r="Q5" s="222"/>
      <c r="R5" s="223"/>
      <c r="S5" s="90"/>
      <c r="T5" s="90"/>
      <c r="U5" s="90"/>
      <c r="V5" s="90"/>
      <c r="Y5" s="126"/>
      <c r="Z5" s="126"/>
      <c r="AA5" s="126"/>
      <c r="AB5" s="126"/>
      <c r="AC5" s="126"/>
      <c r="AD5" s="126"/>
      <c r="AE5" s="126"/>
      <c r="AF5" s="126"/>
      <c r="AG5" s="126"/>
      <c r="AH5" s="126"/>
      <c r="AI5" s="126"/>
      <c r="AJ5" s="126"/>
      <c r="AK5" s="126"/>
      <c r="AL5" s="126"/>
      <c r="AM5" s="126"/>
      <c r="AN5" s="126"/>
    </row>
    <row r="6" spans="3:40" ht="14.25" hidden="1">
      <c r="C6" s="219"/>
      <c r="F6" s="90"/>
      <c r="G6" s="91"/>
      <c r="H6" s="91"/>
      <c r="I6" s="91"/>
      <c r="J6" s="91"/>
      <c r="K6" s="91"/>
      <c r="L6" s="91"/>
      <c r="M6" s="201"/>
      <c r="N6" s="98" t="s">
        <v>231</v>
      </c>
      <c r="O6" s="98"/>
      <c r="P6" s="98"/>
      <c r="Q6" s="98"/>
      <c r="R6" s="128"/>
      <c r="S6" s="90"/>
      <c r="T6" s="90"/>
      <c r="U6" s="90"/>
      <c r="V6" s="90"/>
      <c r="Y6" s="126"/>
      <c r="Z6" s="126"/>
      <c r="AA6" s="126"/>
      <c r="AB6" s="126"/>
      <c r="AC6" s="126"/>
      <c r="AD6" s="126"/>
      <c r="AE6" s="126"/>
      <c r="AF6" s="126"/>
      <c r="AG6" s="126"/>
      <c r="AH6" s="126"/>
      <c r="AI6" s="126"/>
      <c r="AJ6" s="126"/>
      <c r="AK6" s="126"/>
      <c r="AL6" s="126"/>
      <c r="AM6" s="126"/>
      <c r="AN6" s="126"/>
    </row>
    <row r="7" spans="3:40" ht="14.25">
      <c r="C7" s="219"/>
      <c r="F7" s="90"/>
      <c r="G7" s="91"/>
      <c r="H7" s="91"/>
      <c r="I7" s="91"/>
      <c r="J7" s="91"/>
      <c r="K7" s="91"/>
      <c r="L7" s="91"/>
      <c r="M7" s="201"/>
      <c r="N7" s="98" t="s">
        <v>232</v>
      </c>
      <c r="O7" s="98"/>
      <c r="P7" s="98"/>
      <c r="Q7" s="98"/>
      <c r="R7" s="128"/>
      <c r="S7" s="90"/>
      <c r="T7" s="90"/>
      <c r="U7" s="90"/>
      <c r="V7" s="90"/>
      <c r="Y7" s="126"/>
      <c r="Z7" s="126"/>
      <c r="AA7" s="126"/>
      <c r="AB7" s="126"/>
      <c r="AC7" s="126"/>
      <c r="AD7" s="126"/>
      <c r="AE7" s="126"/>
      <c r="AF7" s="126"/>
      <c r="AG7" s="126"/>
      <c r="AH7" s="126"/>
      <c r="AI7" s="126"/>
      <c r="AJ7" s="126"/>
      <c r="AK7" s="126"/>
      <c r="AL7" s="126"/>
      <c r="AM7" s="126"/>
      <c r="AN7" s="126"/>
    </row>
    <row r="8" spans="3:40" ht="15" thickBot="1">
      <c r="C8" s="219"/>
      <c r="F8" s="90"/>
      <c r="G8" s="90"/>
      <c r="H8" s="90"/>
      <c r="I8" s="90"/>
      <c r="J8" s="128"/>
      <c r="K8" s="128"/>
      <c r="L8" s="128"/>
      <c r="M8" s="90"/>
      <c r="N8" s="92"/>
      <c r="O8" s="92"/>
      <c r="P8" s="92"/>
      <c r="Q8" s="92"/>
      <c r="R8" s="92"/>
      <c r="S8" s="92"/>
      <c r="T8" s="92"/>
      <c r="Y8" s="126"/>
      <c r="Z8" s="126"/>
      <c r="AA8" s="126"/>
      <c r="AB8" s="126"/>
      <c r="AC8" s="126"/>
      <c r="AD8" s="126"/>
      <c r="AE8" s="126"/>
      <c r="AF8" s="126"/>
      <c r="AG8" s="126"/>
      <c r="AH8" s="126"/>
      <c r="AI8" s="126"/>
      <c r="AJ8" s="126"/>
      <c r="AK8" s="126"/>
      <c r="AL8" s="126"/>
      <c r="AM8" s="126"/>
      <c r="AN8" s="126"/>
    </row>
    <row r="9" spans="3:40" ht="21" customHeight="1">
      <c r="C9" s="219" t="s">
        <v>130</v>
      </c>
      <c r="F9" s="1015" t="s">
        <v>129</v>
      </c>
      <c r="G9" s="1016"/>
      <c r="H9" s="1017"/>
      <c r="I9" s="224"/>
      <c r="J9" s="1018" t="s">
        <v>128</v>
      </c>
      <c r="K9" s="1019"/>
      <c r="L9" s="1020"/>
      <c r="M9" s="225"/>
      <c r="N9" s="1015" t="s">
        <v>127</v>
      </c>
      <c r="O9" s="1016"/>
      <c r="P9" s="1017"/>
      <c r="Q9" s="226"/>
      <c r="R9" s="1018" t="s">
        <v>126</v>
      </c>
      <c r="S9" s="1019"/>
      <c r="T9" s="1020"/>
      <c r="U9" s="227"/>
      <c r="V9" s="1018" t="s">
        <v>217</v>
      </c>
      <c r="W9" s="1019"/>
      <c r="X9" s="1020"/>
      <c r="Y9" s="126"/>
      <c r="Z9" s="126"/>
      <c r="AA9" s="126"/>
      <c r="AB9" s="126"/>
      <c r="AC9" s="126"/>
      <c r="AD9" s="998" t="s">
        <v>168</v>
      </c>
      <c r="AE9" s="998"/>
      <c r="AF9" s="998"/>
      <c r="AG9" s="998"/>
      <c r="AH9" s="998"/>
      <c r="AI9" s="998"/>
      <c r="AJ9" s="126"/>
      <c r="AK9" s="126"/>
      <c r="AL9" s="126"/>
      <c r="AM9" s="126"/>
      <c r="AN9" s="126"/>
    </row>
    <row r="10" spans="3:40" ht="14.25">
      <c r="C10" s="219"/>
      <c r="F10" s="231"/>
      <c r="G10" s="232"/>
      <c r="H10" s="233"/>
      <c r="I10" s="130"/>
      <c r="J10" s="229"/>
      <c r="K10" s="130"/>
      <c r="L10" s="230"/>
      <c r="M10" s="128"/>
      <c r="N10" s="231"/>
      <c r="O10" s="232"/>
      <c r="P10" s="233"/>
      <c r="Q10" s="232"/>
      <c r="R10" s="229"/>
      <c r="S10" s="130"/>
      <c r="T10" s="230"/>
      <c r="U10" s="92"/>
      <c r="V10" s="229"/>
      <c r="W10" s="130"/>
      <c r="X10" s="230"/>
      <c r="Y10" s="126"/>
      <c r="Z10" s="514" t="s">
        <v>190</v>
      </c>
      <c r="AA10" s="622" t="s">
        <v>163</v>
      </c>
      <c r="AB10" s="622" t="s">
        <v>164</v>
      </c>
      <c r="AC10" s="126"/>
      <c r="AD10" s="622" t="s">
        <v>165</v>
      </c>
      <c r="AE10" s="622" t="s">
        <v>166</v>
      </c>
      <c r="AF10" s="622" t="s">
        <v>137</v>
      </c>
      <c r="AG10" s="622" t="s">
        <v>167</v>
      </c>
      <c r="AH10" s="622" t="s">
        <v>169</v>
      </c>
      <c r="AI10" s="622" t="s">
        <v>170</v>
      </c>
      <c r="AJ10" s="500" t="s">
        <v>172</v>
      </c>
      <c r="AK10" s="622" t="s">
        <v>173</v>
      </c>
      <c r="AL10" s="126"/>
      <c r="AM10" s="126"/>
      <c r="AN10" s="126"/>
    </row>
    <row r="11" spans="3:40" ht="14.25">
      <c r="C11" s="219" t="s">
        <v>125</v>
      </c>
      <c r="D11" s="234" t="s">
        <v>111</v>
      </c>
      <c r="E11" s="214" t="s">
        <v>110</v>
      </c>
      <c r="F11" s="236">
        <f>PERHITUNGAN!C9</f>
        <v>100000000</v>
      </c>
      <c r="G11" s="232"/>
      <c r="H11" s="233"/>
      <c r="I11" s="130"/>
      <c r="J11" s="235">
        <f>+F11</f>
        <v>100000000</v>
      </c>
      <c r="K11" s="130"/>
      <c r="L11" s="230"/>
      <c r="M11" s="128"/>
      <c r="N11" s="236">
        <f>+J11</f>
        <v>100000000</v>
      </c>
      <c r="O11" s="232"/>
      <c r="P11" s="233"/>
      <c r="Q11" s="232"/>
      <c r="R11" s="235">
        <f>+N11</f>
        <v>100000000</v>
      </c>
      <c r="S11" s="130"/>
      <c r="T11" s="230"/>
      <c r="U11" s="92"/>
      <c r="V11" s="235">
        <f>+R11</f>
        <v>100000000</v>
      </c>
      <c r="W11" s="130"/>
      <c r="X11" s="230"/>
      <c r="Y11" s="126"/>
      <c r="Z11" s="645">
        <f ca="1">((((1+$G$15/100*1)*1)/((1+($G$15/100*1-(up_share/100*1)))*1))*$F$14)-$F$14</f>
        <v>1491002.5706940889</v>
      </c>
      <c r="AA11" s="501">
        <f ca="1">Z11*6.56%</f>
        <v>97809.768637532223</v>
      </c>
      <c r="AB11" s="502">
        <f t="shared" ref="AB11:AB13" ca="1" si="0">Z11-AA11</f>
        <v>1393192.8020565568</v>
      </c>
      <c r="AC11" s="126"/>
      <c r="AD11" s="511">
        <v>300000</v>
      </c>
      <c r="AE11" s="511">
        <v>150000</v>
      </c>
      <c r="AF11" s="511">
        <v>300000</v>
      </c>
      <c r="AG11" s="511">
        <v>1200000</v>
      </c>
      <c r="AH11" s="511">
        <f ca="1">IF($F$17&gt;=1000000000,1800000,IF($F$17&gt;500000000,850000000,IF($F$17&gt;250000000,450000,IF($F$17&gt;100000000,200000,IF($F$17&gt;50000000,100000,50000)))))</f>
        <v>200000</v>
      </c>
      <c r="AI11" s="504">
        <f ca="1">SUM(AD11:AH11)</f>
        <v>2150000</v>
      </c>
      <c r="AJ11" s="1014">
        <f>ADMIN</f>
        <v>7000000</v>
      </c>
      <c r="AK11" s="504">
        <f ca="1">AJ11-AI11</f>
        <v>4850000</v>
      </c>
      <c r="AL11" s="126"/>
      <c r="AM11" s="126"/>
      <c r="AN11" s="126"/>
    </row>
    <row r="12" spans="3:40" ht="14.25">
      <c r="C12" s="219" t="s">
        <v>116</v>
      </c>
      <c r="D12" s="234" t="s">
        <v>111</v>
      </c>
      <c r="E12" s="214" t="s">
        <v>110</v>
      </c>
      <c r="F12" s="236">
        <f>F11-CAIR-ADMIN</f>
        <v>13000000</v>
      </c>
      <c r="G12" s="295">
        <f>+F12/F11*100</f>
        <v>13</v>
      </c>
      <c r="H12" s="233" t="s">
        <v>122</v>
      </c>
      <c r="I12" s="130"/>
      <c r="J12" s="235">
        <f>F12</f>
        <v>13000000</v>
      </c>
      <c r="K12" s="237">
        <f>+J12/J11*100</f>
        <v>13</v>
      </c>
      <c r="L12" s="230" t="s">
        <v>122</v>
      </c>
      <c r="M12" s="128"/>
      <c r="N12" s="236">
        <f>J12</f>
        <v>13000000</v>
      </c>
      <c r="O12" s="238">
        <f>+N12/N11*100</f>
        <v>13</v>
      </c>
      <c r="P12" s="233" t="s">
        <v>122</v>
      </c>
      <c r="Q12" s="232"/>
      <c r="R12" s="235">
        <f>N12</f>
        <v>13000000</v>
      </c>
      <c r="S12" s="237">
        <f>+R12/R11*100</f>
        <v>13</v>
      </c>
      <c r="T12" s="230" t="s">
        <v>122</v>
      </c>
      <c r="U12" s="92"/>
      <c r="V12" s="235">
        <f>R12</f>
        <v>13000000</v>
      </c>
      <c r="W12" s="237">
        <f>+V12/V11*100</f>
        <v>13</v>
      </c>
      <c r="X12" s="230" t="s">
        <v>122</v>
      </c>
      <c r="Y12" s="126"/>
      <c r="Z12" s="645">
        <f ca="1">((((1+$K$15/100*2)*2)/((1+($K$15/100*2-(up_share/100*2)))*2))*$J$14)-$J$14</f>
        <v>2604790.4191616625</v>
      </c>
      <c r="AA12" s="501">
        <f ca="1">Z12*6.56%</f>
        <v>170874.25149700503</v>
      </c>
      <c r="AB12" s="502">
        <f t="shared" ca="1" si="0"/>
        <v>2433916.1676646573</v>
      </c>
      <c r="AC12" s="126"/>
      <c r="AD12" s="511">
        <v>300000</v>
      </c>
      <c r="AE12" s="511">
        <v>150000</v>
      </c>
      <c r="AF12" s="511">
        <v>400000</v>
      </c>
      <c r="AG12" s="511">
        <v>1400000</v>
      </c>
      <c r="AH12" s="511">
        <f ca="1">IF($J$17&gt;=1000000000,1800000,IF($J$17&gt;500000000,850000000,IF($J$17&gt;250000000,450000,IF($J$17&gt;100000000,200000,IF($J$17&gt;50000000,100000,50000)))))</f>
        <v>200000</v>
      </c>
      <c r="AI12" s="504">
        <f t="shared" ref="AI12:AI15" ca="1" si="1">SUM(AD12:AH12)</f>
        <v>2450000</v>
      </c>
      <c r="AJ12" s="1014"/>
      <c r="AK12" s="504">
        <f ca="1">AJ11-AI12</f>
        <v>4550000</v>
      </c>
      <c r="AL12" s="126"/>
      <c r="AM12" s="126"/>
      <c r="AN12" s="126"/>
    </row>
    <row r="13" spans="3:40" ht="14.25">
      <c r="C13" s="219"/>
      <c r="D13" s="234"/>
      <c r="F13" s="241" t="s">
        <v>115</v>
      </c>
      <c r="G13" s="242" t="s">
        <v>97</v>
      </c>
      <c r="H13" s="233"/>
      <c r="I13" s="130"/>
      <c r="J13" s="239" t="s">
        <v>115</v>
      </c>
      <c r="K13" s="240" t="s">
        <v>97</v>
      </c>
      <c r="L13" s="230"/>
      <c r="M13" s="128"/>
      <c r="N13" s="241" t="s">
        <v>115</v>
      </c>
      <c r="O13" s="242" t="s">
        <v>97</v>
      </c>
      <c r="P13" s="233"/>
      <c r="Q13" s="232"/>
      <c r="R13" s="239" t="s">
        <v>115</v>
      </c>
      <c r="S13" s="240" t="s">
        <v>97</v>
      </c>
      <c r="T13" s="230"/>
      <c r="U13" s="92"/>
      <c r="V13" s="239" t="s">
        <v>115</v>
      </c>
      <c r="W13" s="240" t="s">
        <v>97</v>
      </c>
      <c r="X13" s="230"/>
      <c r="Y13" s="126"/>
      <c r="Z13" s="645">
        <f ca="1">((((1+$O$15/100*3)*3)/((1+($O$15/100*3-(up_share/100*3)))*3))*$N$14)-$N$14</f>
        <v>3437150.1942450851</v>
      </c>
      <c r="AA13" s="501">
        <f ca="1">Z13*6.56%</f>
        <v>225477.05274247756</v>
      </c>
      <c r="AB13" s="502">
        <f t="shared" ca="1" si="0"/>
        <v>3211673.1415026076</v>
      </c>
      <c r="AC13" s="126"/>
      <c r="AD13" s="511">
        <v>300000</v>
      </c>
      <c r="AE13" s="511">
        <v>150000</v>
      </c>
      <c r="AF13" s="511">
        <v>500000</v>
      </c>
      <c r="AG13" s="511">
        <v>1600000</v>
      </c>
      <c r="AH13" s="511">
        <f ca="1">IF($N$17&gt;=1000000000,1800000,IF($N$17&gt;500000000,850000000,IF($N$17&gt;250000000,450000,IF($N$17&gt;100000000,200000,IF($N$17&gt;50000000,100000,50000)))))</f>
        <v>200000</v>
      </c>
      <c r="AI13" s="504">
        <f t="shared" ca="1" si="1"/>
        <v>2750000</v>
      </c>
      <c r="AJ13" s="1014"/>
      <c r="AK13" s="504">
        <f ca="1">AJ11-AI13</f>
        <v>4250000</v>
      </c>
      <c r="AL13" s="126"/>
      <c r="AM13" s="126"/>
      <c r="AN13" s="126"/>
    </row>
    <row r="14" spans="3:40" ht="14.25">
      <c r="C14" s="219" t="s">
        <v>124</v>
      </c>
      <c r="D14" s="234" t="s">
        <v>111</v>
      </c>
      <c r="E14" s="214" t="s">
        <v>110</v>
      </c>
      <c r="F14" s="236">
        <f>+F11-F12</f>
        <v>87000000</v>
      </c>
      <c r="G14" s="232"/>
      <c r="H14" s="233"/>
      <c r="I14" s="130"/>
      <c r="J14" s="235">
        <f>+J11-J12</f>
        <v>87000000</v>
      </c>
      <c r="K14" s="130"/>
      <c r="L14" s="230"/>
      <c r="M14" s="128"/>
      <c r="N14" s="236">
        <f>+N11-N12</f>
        <v>87000000</v>
      </c>
      <c r="O14" s="232"/>
      <c r="P14" s="233"/>
      <c r="Q14" s="232"/>
      <c r="R14" s="235">
        <f>+R11-R12</f>
        <v>87000000</v>
      </c>
      <c r="S14" s="130"/>
      <c r="T14" s="230"/>
      <c r="U14" s="92"/>
      <c r="V14" s="235">
        <f>+V11-V12</f>
        <v>87000000</v>
      </c>
      <c r="W14" s="130"/>
      <c r="X14" s="230"/>
      <c r="Y14" s="126"/>
      <c r="Z14" s="645">
        <f ca="1">((((1+$S$15/100*4)*4)/((1+($S$15/100*4-(up_share/100*4)))*4))*$R$14)-$R$14</f>
        <v>3993573.559788838</v>
      </c>
      <c r="AA14" s="501">
        <f ca="1">Z14*6.56%</f>
        <v>261978.42552214774</v>
      </c>
      <c r="AB14" s="502">
        <f ca="1">Z14-AA14</f>
        <v>3731595.1342666904</v>
      </c>
      <c r="AC14" s="126"/>
      <c r="AD14" s="511">
        <v>300000</v>
      </c>
      <c r="AE14" s="511">
        <v>150000</v>
      </c>
      <c r="AF14" s="511">
        <v>600000</v>
      </c>
      <c r="AG14" s="511">
        <v>1850000</v>
      </c>
      <c r="AH14" s="511">
        <f ca="1">IF(V$17&gt;=1000000000,1800000,IF(V$17&gt;500000000,850000000,IF(V$17&gt;250000000,450000,IF(V$17&gt;100000000,200000,IF(V$17&gt;50000000,100000,50000)))))</f>
        <v>200000</v>
      </c>
      <c r="AI14" s="504">
        <f t="shared" ca="1" si="1"/>
        <v>3100000</v>
      </c>
      <c r="AJ14" s="1014"/>
      <c r="AK14" s="504">
        <f ca="1">AJ11-AI14</f>
        <v>3900000</v>
      </c>
      <c r="AL14" s="126"/>
      <c r="AM14" s="126"/>
      <c r="AN14" s="126"/>
    </row>
    <row r="15" spans="3:40" ht="14.25">
      <c r="C15" s="219" t="s">
        <v>123</v>
      </c>
      <c r="D15" s="234" t="s">
        <v>111</v>
      </c>
      <c r="E15" s="214" t="s">
        <v>110</v>
      </c>
      <c r="F15" s="236">
        <f ca="1">+F14*G15/100</f>
        <v>16269000.000000002</v>
      </c>
      <c r="G15" s="296">
        <f ca="1">RATE1</f>
        <v>18.700000000000003</v>
      </c>
      <c r="H15" s="233" t="s">
        <v>122</v>
      </c>
      <c r="I15" s="130"/>
      <c r="J15" s="243">
        <f ca="1">+J14*K15*2/100</f>
        <v>32712000</v>
      </c>
      <c r="K15" s="244">
        <f ca="1">RATE2</f>
        <v>18.8</v>
      </c>
      <c r="L15" s="230" t="s">
        <v>122</v>
      </c>
      <c r="M15" s="128"/>
      <c r="N15" s="236">
        <f ca="1">+N14*3*O15/100</f>
        <v>50346900.000000007</v>
      </c>
      <c r="O15" s="232">
        <f ca="1">RATE3</f>
        <v>19.290000000000003</v>
      </c>
      <c r="P15" s="233" t="s">
        <v>122</v>
      </c>
      <c r="Q15" s="232"/>
      <c r="R15" s="243">
        <f ca="1">+(R14*4)*S15/100</f>
        <v>71583600</v>
      </c>
      <c r="S15" s="130">
        <f ca="1">RATE4</f>
        <v>20.57</v>
      </c>
      <c r="T15" s="230" t="s">
        <v>122</v>
      </c>
      <c r="U15" s="92"/>
      <c r="V15" s="243">
        <f ca="1">+(V14*5)*W15/100</f>
        <v>93829500</v>
      </c>
      <c r="W15" s="130">
        <f ca="1">RATE5</f>
        <v>21.57</v>
      </c>
      <c r="X15" s="230" t="s">
        <v>122</v>
      </c>
      <c r="Y15" s="126"/>
      <c r="Z15" s="645">
        <f ca="1">((((1+$W$15/100*5)*5)/((1+($W$15/100*5-(up_share/100*5)))*5))*$V$14)-$V$14</f>
        <v>4397270.659590587</v>
      </c>
      <c r="AA15" s="501">
        <f ca="1">Z15*6.56%</f>
        <v>288460.95526914246</v>
      </c>
      <c r="AB15" s="502">
        <f ca="1">Z15-AA15</f>
        <v>4108809.7043214445</v>
      </c>
      <c r="AC15" s="126"/>
      <c r="AD15" s="511">
        <v>300000</v>
      </c>
      <c r="AE15" s="511">
        <v>150000</v>
      </c>
      <c r="AF15" s="511">
        <v>600000</v>
      </c>
      <c r="AG15" s="511">
        <f>1850000+250000</f>
        <v>2100000</v>
      </c>
      <c r="AH15" s="511">
        <f ca="1">IF(V$17&gt;=1000000000,1800000,IF(V$17&gt;500000000,850000000,IF(V$17&gt;250000000,450000,IF(V$17&gt;100000000,200000,IF(V$17&gt;50000000,100000,50000)))))</f>
        <v>200000</v>
      </c>
      <c r="AI15" s="504">
        <f t="shared" ca="1" si="1"/>
        <v>3350000</v>
      </c>
      <c r="AJ15" s="1014"/>
      <c r="AK15" s="504">
        <f ca="1">AJ11-AI15</f>
        <v>3650000</v>
      </c>
      <c r="AL15" s="126"/>
      <c r="AM15" s="126"/>
      <c r="AN15" s="126"/>
    </row>
    <row r="16" spans="3:40" ht="14.25">
      <c r="C16" s="219"/>
      <c r="D16" s="234"/>
      <c r="F16" s="241" t="s">
        <v>115</v>
      </c>
      <c r="G16" s="242" t="s">
        <v>114</v>
      </c>
      <c r="H16" s="233"/>
      <c r="I16" s="130"/>
      <c r="J16" s="239" t="s">
        <v>115</v>
      </c>
      <c r="K16" s="240" t="s">
        <v>114</v>
      </c>
      <c r="L16" s="230"/>
      <c r="M16" s="128"/>
      <c r="N16" s="241" t="s">
        <v>115</v>
      </c>
      <c r="O16" s="242"/>
      <c r="P16" s="233"/>
      <c r="Q16" s="232"/>
      <c r="R16" s="239" t="s">
        <v>115</v>
      </c>
      <c r="S16" s="240" t="s">
        <v>114</v>
      </c>
      <c r="T16" s="230"/>
      <c r="U16" s="92"/>
      <c r="V16" s="239" t="s">
        <v>115</v>
      </c>
      <c r="W16" s="240" t="s">
        <v>114</v>
      </c>
      <c r="X16" s="230"/>
      <c r="Y16" s="126"/>
      <c r="Z16" s="512"/>
      <c r="AA16" s="126"/>
      <c r="AB16" s="126"/>
      <c r="AC16" s="126"/>
      <c r="AD16" s="126"/>
      <c r="AE16" s="126"/>
      <c r="AF16" s="126"/>
      <c r="AG16" s="126"/>
      <c r="AH16" s="512"/>
      <c r="AI16" s="126"/>
      <c r="AJ16" s="126"/>
      <c r="AK16" s="126"/>
      <c r="AL16" s="126"/>
      <c r="AM16" s="126"/>
      <c r="AN16" s="126"/>
    </row>
    <row r="17" spans="3:40" ht="14.25">
      <c r="C17" s="219" t="s">
        <v>121</v>
      </c>
      <c r="D17" s="234" t="s">
        <v>111</v>
      </c>
      <c r="E17" s="214" t="s">
        <v>110</v>
      </c>
      <c r="F17" s="236">
        <f ca="1">+F15+F14</f>
        <v>103269000</v>
      </c>
      <c r="G17" s="232"/>
      <c r="H17" s="233"/>
      <c r="I17" s="130"/>
      <c r="J17" s="235">
        <f ca="1">+J15+J14</f>
        <v>119712000</v>
      </c>
      <c r="K17" s="130"/>
      <c r="L17" s="230"/>
      <c r="M17" s="128"/>
      <c r="N17" s="236">
        <f ca="1">+N15+N14</f>
        <v>137346900</v>
      </c>
      <c r="O17" s="232"/>
      <c r="P17" s="233"/>
      <c r="Q17" s="232"/>
      <c r="R17" s="235">
        <f ca="1">+R15+R14</f>
        <v>158583600</v>
      </c>
      <c r="S17" s="130"/>
      <c r="T17" s="230"/>
      <c r="U17" s="92"/>
      <c r="V17" s="235">
        <f ca="1">+V15+V14</f>
        <v>180829500</v>
      </c>
      <c r="W17" s="130"/>
      <c r="X17" s="230"/>
      <c r="Y17" s="126"/>
      <c r="Z17" s="512"/>
      <c r="AA17" s="126"/>
      <c r="AB17" s="126"/>
      <c r="AC17" s="126"/>
      <c r="AD17" s="998" t="s">
        <v>171</v>
      </c>
      <c r="AE17" s="998"/>
      <c r="AF17" s="998"/>
      <c r="AG17" s="998"/>
      <c r="AH17" s="998"/>
      <c r="AI17" s="998"/>
      <c r="AJ17" s="126"/>
      <c r="AK17" s="126"/>
      <c r="AL17" s="126"/>
      <c r="AM17" s="126"/>
      <c r="AN17" s="126"/>
    </row>
    <row r="18" spans="3:40" ht="14.25">
      <c r="C18" s="219"/>
      <c r="D18" s="234"/>
      <c r="F18" s="231"/>
      <c r="G18" s="232"/>
      <c r="H18" s="233"/>
      <c r="I18" s="130"/>
      <c r="J18" s="229"/>
      <c r="K18" s="130"/>
      <c r="L18" s="230"/>
      <c r="M18" s="128"/>
      <c r="N18" s="231"/>
      <c r="O18" s="232"/>
      <c r="P18" s="233"/>
      <c r="Q18" s="232"/>
      <c r="R18" s="229"/>
      <c r="S18" s="130"/>
      <c r="T18" s="230"/>
      <c r="U18" s="92"/>
      <c r="V18" s="229"/>
      <c r="W18" s="130"/>
      <c r="X18" s="230"/>
      <c r="Y18" s="126"/>
      <c r="Z18" s="126"/>
      <c r="AA18" s="126"/>
      <c r="AB18" s="126"/>
      <c r="AC18" s="126"/>
      <c r="AD18" s="622" t="s">
        <v>165</v>
      </c>
      <c r="AE18" s="622" t="s">
        <v>166</v>
      </c>
      <c r="AF18" s="622" t="s">
        <v>137</v>
      </c>
      <c r="AG18" s="622" t="s">
        <v>167</v>
      </c>
      <c r="AH18" s="622" t="s">
        <v>169</v>
      </c>
      <c r="AI18" s="622" t="s">
        <v>170</v>
      </c>
      <c r="AJ18" s="506" t="s">
        <v>175</v>
      </c>
      <c r="AK18" s="506"/>
      <c r="AL18" s="622" t="s">
        <v>173</v>
      </c>
      <c r="AM18" s="126"/>
      <c r="AN18" s="126"/>
    </row>
    <row r="19" spans="3:40" ht="14.25">
      <c r="C19" s="219"/>
      <c r="D19" s="234"/>
      <c r="F19" s="231"/>
      <c r="G19" s="232"/>
      <c r="H19" s="233"/>
      <c r="I19" s="130"/>
      <c r="J19" s="229"/>
      <c r="K19" s="130"/>
      <c r="L19" s="230"/>
      <c r="M19" s="128"/>
      <c r="N19" s="231"/>
      <c r="O19" s="232"/>
      <c r="P19" s="233"/>
      <c r="Q19" s="232"/>
      <c r="R19" s="229"/>
      <c r="S19" s="130"/>
      <c r="T19" s="230"/>
      <c r="U19" s="92"/>
      <c r="V19" s="229"/>
      <c r="W19" s="130"/>
      <c r="X19" s="230"/>
      <c r="Y19" s="126"/>
      <c r="Z19" s="126"/>
      <c r="AA19" s="126"/>
      <c r="AB19" s="126"/>
      <c r="AC19" s="126"/>
      <c r="AD19" s="511">
        <v>300000</v>
      </c>
      <c r="AE19" s="511">
        <v>150000</v>
      </c>
      <c r="AF19" s="511">
        <v>500000</v>
      </c>
      <c r="AG19" s="511">
        <v>3400000</v>
      </c>
      <c r="AH19" s="511">
        <f ca="1">IF($F$17&gt;=1000000000,1800000,IF($F$17&gt;500000000,850000000,IF($F$17&gt;250000000,450000,IF($F$17&gt;100000000,200000,IF($F$17&gt;50000000,100000,50000)))))</f>
        <v>200000</v>
      </c>
      <c r="AI19" s="504">
        <f ca="1">SUM(AD19:AH19)</f>
        <v>4550000</v>
      </c>
      <c r="AJ19" s="513">
        <f ca="1">((((AI19)-AI26)*8%)-((((AI19)-AI26)*8%)*2%))</f>
        <v>278320</v>
      </c>
      <c r="AK19" s="502"/>
      <c r="AL19" s="508">
        <f ca="1">AJ11-AI19</f>
        <v>2450000</v>
      </c>
      <c r="AM19" s="126"/>
      <c r="AN19" s="126"/>
    </row>
    <row r="20" spans="3:40" ht="14.25">
      <c r="C20" s="219" t="s">
        <v>233</v>
      </c>
      <c r="D20" s="234" t="s">
        <v>111</v>
      </c>
      <c r="E20" s="214" t="s">
        <v>110</v>
      </c>
      <c r="F20" s="248">
        <f ca="1">+ROUNDUP(F17/12,-2)</f>
        <v>8605800</v>
      </c>
      <c r="G20" s="129"/>
      <c r="H20" s="249"/>
      <c r="I20" s="210"/>
      <c r="J20" s="245">
        <f ca="1">+ROUNDUP(J17/24,-2)</f>
        <v>4988000</v>
      </c>
      <c r="K20" s="210"/>
      <c r="L20" s="246"/>
      <c r="M20" s="247"/>
      <c r="N20" s="248">
        <f ca="1">+ROUNDUP(N17/36,-2)</f>
        <v>3815200</v>
      </c>
      <c r="O20" s="129"/>
      <c r="P20" s="249"/>
      <c r="Q20" s="129"/>
      <c r="R20" s="245">
        <f ca="1">+ROUNDUP(R17/48,-2)</f>
        <v>3303900</v>
      </c>
      <c r="S20" s="130"/>
      <c r="T20" s="230"/>
      <c r="U20" s="92"/>
      <c r="V20" s="245">
        <f ca="1">+ROUNDUP(V17/60,-2)</f>
        <v>3013900</v>
      </c>
      <c r="W20" s="130"/>
      <c r="X20" s="230"/>
      <c r="Y20" s="126"/>
      <c r="Z20" s="126"/>
      <c r="AA20" s="126"/>
      <c r="AB20" s="126"/>
      <c r="AC20" s="126"/>
      <c r="AD20" s="511">
        <v>300000</v>
      </c>
      <c r="AE20" s="511">
        <v>150000</v>
      </c>
      <c r="AF20" s="511">
        <v>500000</v>
      </c>
      <c r="AG20" s="511">
        <v>3600000</v>
      </c>
      <c r="AH20" s="511">
        <f ca="1">IF($J$17&gt;=1000000000,1800000,IF($J$17&gt;500000000,850000000,IF($J$17&gt;250000000,450000,IF($J$17&gt;100000000,200000,IF($J$17&gt;50000000,100000,50000)))))</f>
        <v>200000</v>
      </c>
      <c r="AI20" s="504">
        <f ca="1">SUM(AD20:AH20)</f>
        <v>4750000</v>
      </c>
      <c r="AJ20" s="513">
        <f ca="1">((((AI20)-AI26)*8%)-((((AI20)-AI26)*8%)*2%))</f>
        <v>294000</v>
      </c>
      <c r="AK20" s="502"/>
      <c r="AL20" s="508">
        <f ca="1">AJ11-AI20</f>
        <v>2250000</v>
      </c>
      <c r="AM20" s="126"/>
      <c r="AN20" s="126"/>
    </row>
    <row r="21" spans="3:40" ht="14.25" hidden="1">
      <c r="C21" s="219" t="s">
        <v>135</v>
      </c>
      <c r="D21" s="234" t="s">
        <v>111</v>
      </c>
      <c r="E21" s="214" t="s">
        <v>110</v>
      </c>
      <c r="F21" s="250">
        <f>+F11*G21/100</f>
        <v>0</v>
      </c>
      <c r="G21" s="232">
        <v>0</v>
      </c>
      <c r="H21" s="233" t="s">
        <v>122</v>
      </c>
      <c r="I21" s="130"/>
      <c r="J21" s="243">
        <f>+J11*K21/100</f>
        <v>0</v>
      </c>
      <c r="K21" s="130">
        <v>0</v>
      </c>
      <c r="L21" s="230" t="s">
        <v>122</v>
      </c>
      <c r="M21" s="128"/>
      <c r="N21" s="250">
        <f>+N11*O21/100</f>
        <v>0</v>
      </c>
      <c r="O21" s="232">
        <v>0</v>
      </c>
      <c r="P21" s="233" t="s">
        <v>122</v>
      </c>
      <c r="Q21" s="232"/>
      <c r="R21" s="243">
        <f>+R11*S21/100</f>
        <v>0</v>
      </c>
      <c r="S21" s="130">
        <v>0</v>
      </c>
      <c r="T21" s="230" t="s">
        <v>122</v>
      </c>
      <c r="U21" s="92"/>
      <c r="V21" s="243">
        <f>+V11*W21/100</f>
        <v>0</v>
      </c>
      <c r="W21" s="130">
        <v>0</v>
      </c>
      <c r="X21" s="230" t="s">
        <v>122</v>
      </c>
      <c r="Y21" s="126"/>
      <c r="Z21" s="126"/>
      <c r="AA21" s="126"/>
      <c r="AB21" s="126"/>
      <c r="AC21" s="126"/>
      <c r="AD21" s="511">
        <v>300000</v>
      </c>
      <c r="AE21" s="511">
        <v>150000</v>
      </c>
      <c r="AF21" s="511">
        <v>500000</v>
      </c>
      <c r="AG21" s="511">
        <v>3800000</v>
      </c>
      <c r="AH21" s="511">
        <f ca="1">IF($N$17&gt;=1000000000,1800000,IF($N$17&gt;500000000,850000000,IF($N$17&gt;250000000,450000,IF($N$17&gt;100000000,200000,IF($N$17&gt;50000000,100000,50000)))))</f>
        <v>200000</v>
      </c>
      <c r="AI21" s="504">
        <f ca="1">SUM(AD21:AH21)</f>
        <v>4950000</v>
      </c>
      <c r="AJ21" s="513">
        <f ca="1">((((AI21)-AI26)*8%)-((((AI21)-AI26)*8%)*2%))</f>
        <v>309680</v>
      </c>
      <c r="AK21" s="502"/>
      <c r="AL21" s="508">
        <f ca="1">AJ11-AI21</f>
        <v>2050000</v>
      </c>
      <c r="AM21" s="126"/>
      <c r="AN21" s="126"/>
    </row>
    <row r="22" spans="3:40" ht="14.25">
      <c r="C22" s="219" t="s">
        <v>119</v>
      </c>
      <c r="D22" s="234" t="s">
        <v>111</v>
      </c>
      <c r="E22" s="214" t="s">
        <v>110</v>
      </c>
      <c r="F22" s="236">
        <f>ADMIN</f>
        <v>7000000</v>
      </c>
      <c r="G22" s="232"/>
      <c r="H22" s="233"/>
      <c r="I22" s="130"/>
      <c r="J22" s="235">
        <f>ADMIN</f>
        <v>7000000</v>
      </c>
      <c r="K22" s="130"/>
      <c r="L22" s="230"/>
      <c r="M22" s="128"/>
      <c r="N22" s="250">
        <f>ADMIN</f>
        <v>7000000</v>
      </c>
      <c r="O22" s="232"/>
      <c r="P22" s="233"/>
      <c r="Q22" s="232"/>
      <c r="R22" s="243">
        <f>ADMIN</f>
        <v>7000000</v>
      </c>
      <c r="S22" s="130"/>
      <c r="T22" s="230"/>
      <c r="U22" s="92"/>
      <c r="V22" s="243">
        <f>ADMIN</f>
        <v>7000000</v>
      </c>
      <c r="W22" s="130"/>
      <c r="X22" s="230"/>
      <c r="Y22" s="126"/>
      <c r="Z22" s="126"/>
      <c r="AA22" s="126"/>
      <c r="AB22" s="126"/>
      <c r="AC22" s="126"/>
      <c r="AD22" s="511">
        <v>300000</v>
      </c>
      <c r="AE22" s="511">
        <v>150000</v>
      </c>
      <c r="AF22" s="511">
        <v>500000</v>
      </c>
      <c r="AG22" s="511">
        <v>4050000</v>
      </c>
      <c r="AH22" s="511">
        <f ca="1">IF(V$17&gt;=1000000000,1800000,IF(V$17&gt;500000000,850000000,IF(V$17&gt;250000000,450000,IF(V$17&gt;100000000,200000,IF(V$17&gt;50000000,100000,50000)))))</f>
        <v>200000</v>
      </c>
      <c r="AI22" s="504">
        <f ca="1">SUM(AD22:AH22)</f>
        <v>5200000</v>
      </c>
      <c r="AJ22" s="513">
        <f ca="1">((((AI22)-AI26)*8%)-((((AI22)-AI26)*8%)*2%))</f>
        <v>329280</v>
      </c>
      <c r="AK22" s="502"/>
      <c r="AL22" s="508">
        <f ca="1">AJ11-AI22</f>
        <v>1800000</v>
      </c>
      <c r="AM22" s="126"/>
      <c r="AN22" s="126"/>
    </row>
    <row r="23" spans="3:40" ht="14.25">
      <c r="C23" s="219" t="s">
        <v>116</v>
      </c>
      <c r="D23" s="234" t="s">
        <v>111</v>
      </c>
      <c r="E23" s="214" t="s">
        <v>110</v>
      </c>
      <c r="F23" s="236">
        <f>+F12</f>
        <v>13000000</v>
      </c>
      <c r="G23" s="232"/>
      <c r="H23" s="233"/>
      <c r="I23" s="130"/>
      <c r="J23" s="235">
        <f>+J12</f>
        <v>13000000</v>
      </c>
      <c r="K23" s="130"/>
      <c r="L23" s="230"/>
      <c r="M23" s="128"/>
      <c r="N23" s="236">
        <f>+N12</f>
        <v>13000000</v>
      </c>
      <c r="O23" s="232"/>
      <c r="P23" s="233"/>
      <c r="Q23" s="232"/>
      <c r="R23" s="235">
        <f>+R12</f>
        <v>13000000</v>
      </c>
      <c r="S23" s="130"/>
      <c r="T23" s="230"/>
      <c r="U23" s="92"/>
      <c r="V23" s="235">
        <f>+V12</f>
        <v>13000000</v>
      </c>
      <c r="W23" s="130"/>
      <c r="X23" s="230"/>
      <c r="Y23" s="126"/>
      <c r="Z23" s="126"/>
      <c r="AA23" s="126"/>
      <c r="AB23" s="126"/>
      <c r="AC23" s="126"/>
      <c r="AD23" s="511">
        <v>300000</v>
      </c>
      <c r="AE23" s="511">
        <v>150000</v>
      </c>
      <c r="AF23" s="511">
        <v>500000</v>
      </c>
      <c r="AG23" s="511">
        <f>4050000+250000</f>
        <v>4300000</v>
      </c>
      <c r="AH23" s="511">
        <f ca="1">IF(V$17&gt;=1000000000,1800000,IF(V$17&gt;500000000,850000000,IF(V$17&gt;250000000,450000,IF(V$17&gt;100000000,200000,IF(V$17&gt;50000000,100000,50000)))))</f>
        <v>200000</v>
      </c>
      <c r="AI23" s="504">
        <f ca="1">SUM(AD23:AH23)</f>
        <v>5450000</v>
      </c>
      <c r="AJ23" s="513">
        <f ca="1">((((AI23)-AI26)*8%)-((((AI23)-AI26)*8%)*2%))</f>
        <v>348880</v>
      </c>
      <c r="AK23" s="126"/>
      <c r="AL23" s="508">
        <f ca="1">AJ11-AI23</f>
        <v>1550000</v>
      </c>
      <c r="AM23" s="126"/>
      <c r="AN23" s="126"/>
    </row>
    <row r="24" spans="3:40" ht="14.25">
      <c r="C24" s="219"/>
      <c r="D24" s="234"/>
      <c r="F24" s="241" t="s">
        <v>115</v>
      </c>
      <c r="G24" s="242" t="s">
        <v>114</v>
      </c>
      <c r="H24" s="233"/>
      <c r="I24" s="130"/>
      <c r="J24" s="239" t="s">
        <v>115</v>
      </c>
      <c r="K24" s="240" t="s">
        <v>114</v>
      </c>
      <c r="L24" s="230"/>
      <c r="M24" s="128"/>
      <c r="N24" s="241" t="s">
        <v>115</v>
      </c>
      <c r="O24" s="242" t="s">
        <v>114</v>
      </c>
      <c r="P24" s="233"/>
      <c r="Q24" s="232"/>
      <c r="R24" s="239" t="s">
        <v>115</v>
      </c>
      <c r="S24" s="240" t="s">
        <v>114</v>
      </c>
      <c r="T24" s="230"/>
      <c r="U24" s="92"/>
      <c r="V24" s="239" t="s">
        <v>115</v>
      </c>
      <c r="W24" s="240" t="s">
        <v>114</v>
      </c>
      <c r="X24" s="230"/>
      <c r="Y24" s="126"/>
      <c r="Z24" s="126"/>
      <c r="AA24" s="126"/>
      <c r="AB24" s="126"/>
      <c r="AC24" s="126"/>
      <c r="AD24" s="126"/>
      <c r="AE24" s="126"/>
      <c r="AF24" s="126"/>
      <c r="AG24" s="126"/>
      <c r="AH24" s="126"/>
      <c r="AI24" s="126"/>
      <c r="AJ24" s="126"/>
      <c r="AK24" s="126"/>
      <c r="AL24" s="126"/>
      <c r="AM24" s="126"/>
      <c r="AN24" s="126"/>
    </row>
    <row r="25" spans="3:40" ht="14.25">
      <c r="C25" s="219" t="s">
        <v>113</v>
      </c>
      <c r="D25" s="234" t="s">
        <v>111</v>
      </c>
      <c r="E25" s="214" t="s">
        <v>110</v>
      </c>
      <c r="F25" s="236">
        <f ca="1">+F23+F22+F21+F20</f>
        <v>28605800</v>
      </c>
      <c r="G25" s="232"/>
      <c r="H25" s="233"/>
      <c r="I25" s="130"/>
      <c r="J25" s="235">
        <f ca="1">+J23+J22+J21+J20</f>
        <v>24988000</v>
      </c>
      <c r="K25" s="130"/>
      <c r="L25" s="230"/>
      <c r="M25" s="128"/>
      <c r="N25" s="236">
        <f ca="1">+N23+N22+N21+N20</f>
        <v>23815200</v>
      </c>
      <c r="O25" s="232"/>
      <c r="P25" s="233"/>
      <c r="Q25" s="232"/>
      <c r="R25" s="235">
        <f ca="1">+R23+R22+R21+R20</f>
        <v>23303900</v>
      </c>
      <c r="S25" s="130"/>
      <c r="T25" s="230"/>
      <c r="U25" s="92"/>
      <c r="V25" s="235">
        <f ca="1">+V23+V22+V21+V20</f>
        <v>23013900</v>
      </c>
      <c r="W25" s="130"/>
      <c r="X25" s="230"/>
      <c r="Y25" s="126"/>
      <c r="Z25" s="126"/>
      <c r="AA25" s="126"/>
      <c r="AB25" s="126"/>
      <c r="AC25" s="126"/>
      <c r="AD25" s="126"/>
      <c r="AE25" s="126"/>
      <c r="AF25" s="126"/>
      <c r="AG25" s="126"/>
      <c r="AH25" s="126"/>
      <c r="AI25" s="126"/>
      <c r="AJ25" s="126"/>
      <c r="AK25" s="126"/>
      <c r="AL25" s="126"/>
      <c r="AM25" s="126"/>
      <c r="AN25" s="126"/>
    </row>
    <row r="26" spans="3:40" ht="15" thickBot="1">
      <c r="C26" s="219" t="s">
        <v>112</v>
      </c>
      <c r="D26" s="251" t="s">
        <v>111</v>
      </c>
      <c r="E26" s="214" t="s">
        <v>110</v>
      </c>
      <c r="F26" s="255">
        <f ca="1">F14-F22-F20</f>
        <v>71394200</v>
      </c>
      <c r="G26" s="256"/>
      <c r="H26" s="257"/>
      <c r="I26" s="130"/>
      <c r="J26" s="252">
        <f ca="1">+J11-J25</f>
        <v>75012000</v>
      </c>
      <c r="K26" s="253"/>
      <c r="L26" s="254"/>
      <c r="M26" s="128"/>
      <c r="N26" s="255">
        <f ca="1">+N11-N25</f>
        <v>76184800</v>
      </c>
      <c r="O26" s="256"/>
      <c r="P26" s="257"/>
      <c r="Q26" s="232"/>
      <c r="R26" s="252">
        <f ca="1">+R11-R25</f>
        <v>76696100</v>
      </c>
      <c r="S26" s="253"/>
      <c r="T26" s="254"/>
      <c r="U26" s="92"/>
      <c r="V26" s="252">
        <f ca="1">+V11-V25</f>
        <v>76986100</v>
      </c>
      <c r="W26" s="253"/>
      <c r="X26" s="254"/>
      <c r="Y26" s="126"/>
      <c r="Z26" s="126"/>
      <c r="AA26" s="126"/>
      <c r="AB26" s="126"/>
      <c r="AC26" s="126"/>
      <c r="AD26" s="126"/>
      <c r="AE26" s="126"/>
      <c r="AF26" s="126"/>
      <c r="AG26" s="1002" t="s">
        <v>189</v>
      </c>
      <c r="AH26" s="1002"/>
      <c r="AI26" s="512">
        <v>1000000</v>
      </c>
      <c r="AJ26" s="126"/>
      <c r="AK26" s="126"/>
      <c r="AL26" s="126"/>
      <c r="AM26" s="126"/>
      <c r="AN26" s="126"/>
    </row>
    <row r="27" spans="3:40">
      <c r="F27" s="300"/>
      <c r="G27" s="91"/>
      <c r="H27" s="91"/>
      <c r="I27" s="91"/>
      <c r="J27" s="91"/>
      <c r="K27" s="91"/>
      <c r="L27" s="91"/>
      <c r="M27" s="91"/>
      <c r="N27" s="92"/>
      <c r="O27" s="92"/>
      <c r="P27" s="92"/>
      <c r="Q27" s="92"/>
      <c r="R27" s="91"/>
      <c r="S27" s="91"/>
      <c r="T27" s="91"/>
      <c r="U27" s="92"/>
      <c r="Y27" s="126"/>
      <c r="Z27" s="126"/>
      <c r="AA27" s="126"/>
      <c r="AB27" s="126"/>
      <c r="AC27" s="126"/>
      <c r="AD27" s="126"/>
      <c r="AE27" s="126"/>
      <c r="AF27" s="126"/>
      <c r="AG27" s="126"/>
      <c r="AH27" s="126"/>
      <c r="AI27" s="126"/>
      <c r="AJ27" s="126"/>
      <c r="AK27" s="126"/>
      <c r="AL27" s="126"/>
      <c r="AM27" s="126"/>
      <c r="AN27" s="126"/>
    </row>
    <row r="28" spans="3:40">
      <c r="F28" s="90"/>
      <c r="G28" s="90"/>
      <c r="H28" s="90"/>
      <c r="I28" s="90"/>
      <c r="J28" s="90"/>
      <c r="K28" s="90"/>
      <c r="L28" s="90"/>
      <c r="M28" s="90"/>
      <c r="N28" s="92"/>
      <c r="O28" s="92"/>
      <c r="P28" s="92"/>
      <c r="Q28" s="92"/>
      <c r="R28" s="92"/>
      <c r="S28" s="92"/>
      <c r="T28" s="92"/>
      <c r="U28" s="92"/>
    </row>
    <row r="29" spans="3:40">
      <c r="D29" s="258" t="s">
        <v>265</v>
      </c>
      <c r="E29" s="259"/>
      <c r="F29" s="260"/>
      <c r="G29" s="260"/>
      <c r="H29" s="260"/>
      <c r="I29" s="260"/>
      <c r="J29" s="260"/>
      <c r="K29" s="260"/>
      <c r="L29" s="260"/>
      <c r="M29" s="260"/>
      <c r="N29" s="371"/>
      <c r="O29" s="1011"/>
      <c r="P29" s="1011"/>
      <c r="Q29" s="1011"/>
      <c r="R29" s="1011"/>
      <c r="S29" s="90"/>
      <c r="T29" s="92"/>
      <c r="U29" s="92"/>
    </row>
    <row r="30" spans="3:40">
      <c r="D30" s="261"/>
      <c r="N30" s="371"/>
      <c r="O30" s="1012"/>
      <c r="P30" s="1012"/>
      <c r="Q30" s="1012"/>
      <c r="R30" s="1012"/>
      <c r="S30" s="90"/>
    </row>
    <row r="31" spans="3:40" ht="15">
      <c r="D31" s="262">
        <v>1</v>
      </c>
      <c r="E31" s="263"/>
      <c r="F31" s="264" t="s">
        <v>107</v>
      </c>
      <c r="G31" s="263"/>
      <c r="H31" s="263"/>
      <c r="I31" s="263"/>
      <c r="N31" s="371"/>
      <c r="O31" s="1013"/>
      <c r="P31" s="1013"/>
      <c r="Q31" s="1013"/>
      <c r="R31" s="1013"/>
      <c r="S31" s="90"/>
    </row>
    <row r="32" spans="3:40" ht="14.25">
      <c r="D32" s="265"/>
      <c r="E32" s="266" t="s">
        <v>97</v>
      </c>
      <c r="F32" s="263" t="s">
        <v>101</v>
      </c>
      <c r="G32" s="263"/>
      <c r="H32" s="263"/>
      <c r="I32" s="263"/>
      <c r="N32" s="370"/>
      <c r="O32" s="92"/>
      <c r="P32" s="90"/>
      <c r="Q32" s="90"/>
      <c r="R32" s="90"/>
      <c r="S32" s="90"/>
    </row>
    <row r="33" spans="4:19" ht="14.25">
      <c r="D33" s="265"/>
      <c r="E33" s="266" t="s">
        <v>97</v>
      </c>
      <c r="F33" s="263" t="s">
        <v>100</v>
      </c>
      <c r="G33" s="263"/>
      <c r="H33" s="263"/>
      <c r="I33" s="263"/>
      <c r="M33" s="267"/>
      <c r="N33" s="90"/>
      <c r="O33" s="90"/>
      <c r="P33" s="90"/>
      <c r="Q33" s="90"/>
      <c r="R33" s="90"/>
      <c r="S33" s="90"/>
    </row>
    <row r="34" spans="4:19" ht="14.25">
      <c r="D34" s="265"/>
      <c r="E34" s="266" t="s">
        <v>97</v>
      </c>
      <c r="F34" s="263" t="s">
        <v>99</v>
      </c>
      <c r="G34" s="263"/>
      <c r="H34" s="263"/>
      <c r="I34" s="263"/>
      <c r="M34" s="267"/>
      <c r="N34" s="90"/>
      <c r="O34" s="90"/>
      <c r="P34" s="90"/>
      <c r="Q34" s="90"/>
      <c r="R34" s="90"/>
    </row>
    <row r="35" spans="4:19" ht="14.25">
      <c r="D35" s="265"/>
      <c r="E35" s="266" t="s">
        <v>97</v>
      </c>
      <c r="F35" s="263" t="s">
        <v>104</v>
      </c>
      <c r="G35" s="263"/>
      <c r="H35" s="263"/>
      <c r="I35" s="263"/>
      <c r="M35" s="267"/>
    </row>
    <row r="36" spans="4:19" ht="14.25">
      <c r="D36" s="265"/>
      <c r="E36" s="266" t="s">
        <v>97</v>
      </c>
      <c r="F36" s="263" t="s">
        <v>103</v>
      </c>
      <c r="G36" s="263"/>
      <c r="H36" s="263"/>
      <c r="I36" s="263"/>
      <c r="M36" s="267"/>
    </row>
    <row r="37" spans="4:19" ht="15">
      <c r="D37" s="262">
        <v>2</v>
      </c>
      <c r="E37" s="263"/>
      <c r="F37" s="264" t="s">
        <v>102</v>
      </c>
      <c r="G37" s="263"/>
      <c r="H37" s="263"/>
      <c r="I37" s="263"/>
      <c r="M37" s="267"/>
    </row>
    <row r="38" spans="4:19" ht="14.25">
      <c r="D38" s="265"/>
      <c r="E38" s="266" t="s">
        <v>97</v>
      </c>
      <c r="F38" s="263" t="s">
        <v>101</v>
      </c>
      <c r="G38" s="263"/>
      <c r="H38" s="263"/>
      <c r="I38" s="263"/>
      <c r="M38" s="267"/>
    </row>
    <row r="39" spans="4:19" ht="14.25">
      <c r="D39" s="265"/>
      <c r="E39" s="266" t="s">
        <v>97</v>
      </c>
      <c r="F39" s="263" t="s">
        <v>100</v>
      </c>
      <c r="G39" s="263"/>
      <c r="H39" s="263"/>
      <c r="I39" s="263"/>
      <c r="M39" s="267"/>
    </row>
    <row r="40" spans="4:19" ht="14.25">
      <c r="D40" s="265"/>
      <c r="E40" s="266" t="s">
        <v>97</v>
      </c>
      <c r="F40" s="263" t="s">
        <v>99</v>
      </c>
      <c r="G40" s="263"/>
      <c r="H40" s="263"/>
      <c r="I40" s="263"/>
      <c r="M40" s="267"/>
    </row>
    <row r="41" spans="4:19" ht="14.25">
      <c r="D41" s="265"/>
      <c r="E41" s="266" t="s">
        <v>97</v>
      </c>
      <c r="F41" s="263" t="s">
        <v>98</v>
      </c>
      <c r="G41" s="263"/>
      <c r="H41" s="263"/>
      <c r="I41" s="263"/>
      <c r="M41" s="267"/>
    </row>
    <row r="42" spans="4:19" ht="14.25">
      <c r="D42" s="268"/>
      <c r="E42" s="269" t="s">
        <v>97</v>
      </c>
      <c r="F42" s="270" t="s">
        <v>96</v>
      </c>
      <c r="G42" s="270"/>
      <c r="H42" s="270"/>
      <c r="I42" s="270"/>
      <c r="J42" s="271"/>
      <c r="K42" s="271"/>
      <c r="L42" s="271"/>
      <c r="M42" s="272"/>
    </row>
  </sheetData>
  <sheetProtection password="E0B5" sheet="1" objects="1" scenarios="1"/>
  <mergeCells count="12">
    <mergeCell ref="F9:H9"/>
    <mergeCell ref="J9:L9"/>
    <mergeCell ref="N9:P9"/>
    <mergeCell ref="R9:T9"/>
    <mergeCell ref="V9:X9"/>
    <mergeCell ref="O29:R29"/>
    <mergeCell ref="O30:R30"/>
    <mergeCell ref="O31:R31"/>
    <mergeCell ref="AD9:AI9"/>
    <mergeCell ref="AJ11:AJ15"/>
    <mergeCell ref="AD17:AI17"/>
    <mergeCell ref="AG26:AH26"/>
  </mergeCells>
  <pageMargins left="0.74803149606299213" right="0.19685039370078741" top="0.59055118110236227" bottom="0.59055118110236227" header="0.51181102362204722" footer="0.51181102362204722"/>
  <pageSetup paperSize="9" scale="80" orientation="landscape" horizontalDpi="120" verticalDpi="144"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C1:AL41"/>
  <sheetViews>
    <sheetView showGridLines="0" showRowColHeaders="0" workbookViewId="0">
      <selection activeCell="H46" sqref="H46"/>
    </sheetView>
  </sheetViews>
  <sheetFormatPr defaultRowHeight="12.75" customHeight="1"/>
  <cols>
    <col min="1" max="2" width="3.140625" style="214" customWidth="1"/>
    <col min="3" max="3" width="24.140625" style="214" customWidth="1"/>
    <col min="4" max="4" width="4" style="214" customWidth="1"/>
    <col min="5" max="5" width="4.140625" style="214" customWidth="1"/>
    <col min="6" max="6" width="12.7109375" style="214" customWidth="1"/>
    <col min="7" max="7" width="6.5703125" style="214" customWidth="1"/>
    <col min="8" max="8" width="3.85546875" style="214" customWidth="1"/>
    <col min="9" max="9" width="2.140625" style="214" customWidth="1"/>
    <col min="10" max="10" width="12.7109375" style="214" customWidth="1"/>
    <col min="11" max="11" width="6.5703125" style="214" customWidth="1"/>
    <col min="12" max="12" width="3.85546875" style="214" customWidth="1"/>
    <col min="13" max="13" width="2.140625" style="214" customWidth="1"/>
    <col min="14" max="14" width="12.7109375" style="214" customWidth="1"/>
    <col min="15" max="15" width="6.5703125" style="214" customWidth="1"/>
    <col min="16" max="16" width="3.85546875" style="214" customWidth="1"/>
    <col min="17" max="17" width="2.28515625" style="214" customWidth="1"/>
    <col min="18" max="18" width="12.7109375" style="214" customWidth="1"/>
    <col min="19" max="19" width="6.5703125" style="214" customWidth="1"/>
    <col min="20" max="20" width="3.85546875" style="214" customWidth="1"/>
    <col min="21" max="21" width="2.28515625" style="214" customWidth="1"/>
    <col min="22" max="22" width="12.42578125" style="214" bestFit="1" customWidth="1"/>
    <col min="23" max="23" width="9.140625" style="214"/>
    <col min="24" max="24" width="2.7109375" style="214" bestFit="1" customWidth="1"/>
    <col min="25" max="25" width="9.140625" style="214"/>
    <col min="26" max="26" width="14" style="214" bestFit="1" customWidth="1"/>
    <col min="27" max="27" width="13.5703125" style="214" hidden="1" customWidth="1"/>
    <col min="28" max="28" width="12.85546875" style="214" hidden="1" customWidth="1"/>
    <col min="29" max="32" width="9.140625" style="214"/>
    <col min="33" max="35" width="10.28515625" style="214" bestFit="1" customWidth="1"/>
    <col min="36" max="36" width="19" style="214" bestFit="1" customWidth="1"/>
    <col min="37" max="38" width="10.28515625" style="214" bestFit="1" customWidth="1"/>
    <col min="39" max="256" width="9.140625" style="214"/>
    <col min="257" max="258" width="3.140625" style="214" customWidth="1"/>
    <col min="259" max="259" width="24.140625" style="214" customWidth="1"/>
    <col min="260" max="260" width="4" style="214" customWidth="1"/>
    <col min="261" max="261" width="4.140625" style="214" customWidth="1"/>
    <col min="262" max="262" width="12.7109375" style="214" customWidth="1"/>
    <col min="263" max="263" width="6.5703125" style="214" customWidth="1"/>
    <col min="264" max="264" width="3.85546875" style="214" customWidth="1"/>
    <col min="265" max="265" width="2.140625" style="214" customWidth="1"/>
    <col min="266" max="266" width="12.7109375" style="214" customWidth="1"/>
    <col min="267" max="267" width="6.5703125" style="214" customWidth="1"/>
    <col min="268" max="268" width="3.85546875" style="214" customWidth="1"/>
    <col min="269" max="269" width="2.140625" style="214" customWidth="1"/>
    <col min="270" max="270" width="12.7109375" style="214" customWidth="1"/>
    <col min="271" max="271" width="6.5703125" style="214" customWidth="1"/>
    <col min="272" max="272" width="3.85546875" style="214" customWidth="1"/>
    <col min="273" max="273" width="2.28515625" style="214" customWidth="1"/>
    <col min="274" max="274" width="12.7109375" style="214" customWidth="1"/>
    <col min="275" max="275" width="6.5703125" style="214" customWidth="1"/>
    <col min="276" max="276" width="3.85546875" style="214" customWidth="1"/>
    <col min="277" max="512" width="9.140625" style="214"/>
    <col min="513" max="514" width="3.140625" style="214" customWidth="1"/>
    <col min="515" max="515" width="24.140625" style="214" customWidth="1"/>
    <col min="516" max="516" width="4" style="214" customWidth="1"/>
    <col min="517" max="517" width="4.140625" style="214" customWidth="1"/>
    <col min="518" max="518" width="12.7109375" style="214" customWidth="1"/>
    <col min="519" max="519" width="6.5703125" style="214" customWidth="1"/>
    <col min="520" max="520" width="3.85546875" style="214" customWidth="1"/>
    <col min="521" max="521" width="2.140625" style="214" customWidth="1"/>
    <col min="522" max="522" width="12.7109375" style="214" customWidth="1"/>
    <col min="523" max="523" width="6.5703125" style="214" customWidth="1"/>
    <col min="524" max="524" width="3.85546875" style="214" customWidth="1"/>
    <col min="525" max="525" width="2.140625" style="214" customWidth="1"/>
    <col min="526" max="526" width="12.7109375" style="214" customWidth="1"/>
    <col min="527" max="527" width="6.5703125" style="214" customWidth="1"/>
    <col min="528" max="528" width="3.85546875" style="214" customWidth="1"/>
    <col min="529" max="529" width="2.28515625" style="214" customWidth="1"/>
    <col min="530" max="530" width="12.7109375" style="214" customWidth="1"/>
    <col min="531" max="531" width="6.5703125" style="214" customWidth="1"/>
    <col min="532" max="532" width="3.85546875" style="214" customWidth="1"/>
    <col min="533" max="768" width="9.140625" style="214"/>
    <col min="769" max="770" width="3.140625" style="214" customWidth="1"/>
    <col min="771" max="771" width="24.140625" style="214" customWidth="1"/>
    <col min="772" max="772" width="4" style="214" customWidth="1"/>
    <col min="773" max="773" width="4.140625" style="214" customWidth="1"/>
    <col min="774" max="774" width="12.7109375" style="214" customWidth="1"/>
    <col min="775" max="775" width="6.5703125" style="214" customWidth="1"/>
    <col min="776" max="776" width="3.85546875" style="214" customWidth="1"/>
    <col min="777" max="777" width="2.140625" style="214" customWidth="1"/>
    <col min="778" max="778" width="12.7109375" style="214" customWidth="1"/>
    <col min="779" max="779" width="6.5703125" style="214" customWidth="1"/>
    <col min="780" max="780" width="3.85546875" style="214" customWidth="1"/>
    <col min="781" max="781" width="2.140625" style="214" customWidth="1"/>
    <col min="782" max="782" width="12.7109375" style="214" customWidth="1"/>
    <col min="783" max="783" width="6.5703125" style="214" customWidth="1"/>
    <col min="784" max="784" width="3.85546875" style="214" customWidth="1"/>
    <col min="785" max="785" width="2.28515625" style="214" customWidth="1"/>
    <col min="786" max="786" width="12.7109375" style="214" customWidth="1"/>
    <col min="787" max="787" width="6.5703125" style="214" customWidth="1"/>
    <col min="788" max="788" width="3.85546875" style="214" customWidth="1"/>
    <col min="789" max="1024" width="9.140625" style="214"/>
    <col min="1025" max="1026" width="3.140625" style="214" customWidth="1"/>
    <col min="1027" max="1027" width="24.140625" style="214" customWidth="1"/>
    <col min="1028" max="1028" width="4" style="214" customWidth="1"/>
    <col min="1029" max="1029" width="4.140625" style="214" customWidth="1"/>
    <col min="1030" max="1030" width="12.7109375" style="214" customWidth="1"/>
    <col min="1031" max="1031" width="6.5703125" style="214" customWidth="1"/>
    <col min="1032" max="1032" width="3.85546875" style="214" customWidth="1"/>
    <col min="1033" max="1033" width="2.140625" style="214" customWidth="1"/>
    <col min="1034" max="1034" width="12.7109375" style="214" customWidth="1"/>
    <col min="1035" max="1035" width="6.5703125" style="214" customWidth="1"/>
    <col min="1036" max="1036" width="3.85546875" style="214" customWidth="1"/>
    <col min="1037" max="1037" width="2.140625" style="214" customWidth="1"/>
    <col min="1038" max="1038" width="12.7109375" style="214" customWidth="1"/>
    <col min="1039" max="1039" width="6.5703125" style="214" customWidth="1"/>
    <col min="1040" max="1040" width="3.85546875" style="214" customWidth="1"/>
    <col min="1041" max="1041" width="2.28515625" style="214" customWidth="1"/>
    <col min="1042" max="1042" width="12.7109375" style="214" customWidth="1"/>
    <col min="1043" max="1043" width="6.5703125" style="214" customWidth="1"/>
    <col min="1044" max="1044" width="3.85546875" style="214" customWidth="1"/>
    <col min="1045" max="1280" width="9.140625" style="214"/>
    <col min="1281" max="1282" width="3.140625" style="214" customWidth="1"/>
    <col min="1283" max="1283" width="24.140625" style="214" customWidth="1"/>
    <col min="1284" max="1284" width="4" style="214" customWidth="1"/>
    <col min="1285" max="1285" width="4.140625" style="214" customWidth="1"/>
    <col min="1286" max="1286" width="12.7109375" style="214" customWidth="1"/>
    <col min="1287" max="1287" width="6.5703125" style="214" customWidth="1"/>
    <col min="1288" max="1288" width="3.85546875" style="214" customWidth="1"/>
    <col min="1289" max="1289" width="2.140625" style="214" customWidth="1"/>
    <col min="1290" max="1290" width="12.7109375" style="214" customWidth="1"/>
    <col min="1291" max="1291" width="6.5703125" style="214" customWidth="1"/>
    <col min="1292" max="1292" width="3.85546875" style="214" customWidth="1"/>
    <col min="1293" max="1293" width="2.140625" style="214" customWidth="1"/>
    <col min="1294" max="1294" width="12.7109375" style="214" customWidth="1"/>
    <col min="1295" max="1295" width="6.5703125" style="214" customWidth="1"/>
    <col min="1296" max="1296" width="3.85546875" style="214" customWidth="1"/>
    <col min="1297" max="1297" width="2.28515625" style="214" customWidth="1"/>
    <col min="1298" max="1298" width="12.7109375" style="214" customWidth="1"/>
    <col min="1299" max="1299" width="6.5703125" style="214" customWidth="1"/>
    <col min="1300" max="1300" width="3.85546875" style="214" customWidth="1"/>
    <col min="1301" max="1536" width="9.140625" style="214"/>
    <col min="1537" max="1538" width="3.140625" style="214" customWidth="1"/>
    <col min="1539" max="1539" width="24.140625" style="214" customWidth="1"/>
    <col min="1540" max="1540" width="4" style="214" customWidth="1"/>
    <col min="1541" max="1541" width="4.140625" style="214" customWidth="1"/>
    <col min="1542" max="1542" width="12.7109375" style="214" customWidth="1"/>
    <col min="1543" max="1543" width="6.5703125" style="214" customWidth="1"/>
    <col min="1544" max="1544" width="3.85546875" style="214" customWidth="1"/>
    <col min="1545" max="1545" width="2.140625" style="214" customWidth="1"/>
    <col min="1546" max="1546" width="12.7109375" style="214" customWidth="1"/>
    <col min="1547" max="1547" width="6.5703125" style="214" customWidth="1"/>
    <col min="1548" max="1548" width="3.85546875" style="214" customWidth="1"/>
    <col min="1549" max="1549" width="2.140625" style="214" customWidth="1"/>
    <col min="1550" max="1550" width="12.7109375" style="214" customWidth="1"/>
    <col min="1551" max="1551" width="6.5703125" style="214" customWidth="1"/>
    <col min="1552" max="1552" width="3.85546875" style="214" customWidth="1"/>
    <col min="1553" max="1553" width="2.28515625" style="214" customWidth="1"/>
    <col min="1554" max="1554" width="12.7109375" style="214" customWidth="1"/>
    <col min="1555" max="1555" width="6.5703125" style="214" customWidth="1"/>
    <col min="1556" max="1556" width="3.85546875" style="214" customWidth="1"/>
    <col min="1557" max="1792" width="9.140625" style="214"/>
    <col min="1793" max="1794" width="3.140625" style="214" customWidth="1"/>
    <col min="1795" max="1795" width="24.140625" style="214" customWidth="1"/>
    <col min="1796" max="1796" width="4" style="214" customWidth="1"/>
    <col min="1797" max="1797" width="4.140625" style="214" customWidth="1"/>
    <col min="1798" max="1798" width="12.7109375" style="214" customWidth="1"/>
    <col min="1799" max="1799" width="6.5703125" style="214" customWidth="1"/>
    <col min="1800" max="1800" width="3.85546875" style="214" customWidth="1"/>
    <col min="1801" max="1801" width="2.140625" style="214" customWidth="1"/>
    <col min="1802" max="1802" width="12.7109375" style="214" customWidth="1"/>
    <col min="1803" max="1803" width="6.5703125" style="214" customWidth="1"/>
    <col min="1804" max="1804" width="3.85546875" style="214" customWidth="1"/>
    <col min="1805" max="1805" width="2.140625" style="214" customWidth="1"/>
    <col min="1806" max="1806" width="12.7109375" style="214" customWidth="1"/>
    <col min="1807" max="1807" width="6.5703125" style="214" customWidth="1"/>
    <col min="1808" max="1808" width="3.85546875" style="214" customWidth="1"/>
    <col min="1809" max="1809" width="2.28515625" style="214" customWidth="1"/>
    <col min="1810" max="1810" width="12.7109375" style="214" customWidth="1"/>
    <col min="1811" max="1811" width="6.5703125" style="214" customWidth="1"/>
    <col min="1812" max="1812" width="3.85546875" style="214" customWidth="1"/>
    <col min="1813" max="2048" width="9.140625" style="214"/>
    <col min="2049" max="2050" width="3.140625" style="214" customWidth="1"/>
    <col min="2051" max="2051" width="24.140625" style="214" customWidth="1"/>
    <col min="2052" max="2052" width="4" style="214" customWidth="1"/>
    <col min="2053" max="2053" width="4.140625" style="214" customWidth="1"/>
    <col min="2054" max="2054" width="12.7109375" style="214" customWidth="1"/>
    <col min="2055" max="2055" width="6.5703125" style="214" customWidth="1"/>
    <col min="2056" max="2056" width="3.85546875" style="214" customWidth="1"/>
    <col min="2057" max="2057" width="2.140625" style="214" customWidth="1"/>
    <col min="2058" max="2058" width="12.7109375" style="214" customWidth="1"/>
    <col min="2059" max="2059" width="6.5703125" style="214" customWidth="1"/>
    <col min="2060" max="2060" width="3.85546875" style="214" customWidth="1"/>
    <col min="2061" max="2061" width="2.140625" style="214" customWidth="1"/>
    <col min="2062" max="2062" width="12.7109375" style="214" customWidth="1"/>
    <col min="2063" max="2063" width="6.5703125" style="214" customWidth="1"/>
    <col min="2064" max="2064" width="3.85546875" style="214" customWidth="1"/>
    <col min="2065" max="2065" width="2.28515625" style="214" customWidth="1"/>
    <col min="2066" max="2066" width="12.7109375" style="214" customWidth="1"/>
    <col min="2067" max="2067" width="6.5703125" style="214" customWidth="1"/>
    <col min="2068" max="2068" width="3.85546875" style="214" customWidth="1"/>
    <col min="2069" max="2304" width="9.140625" style="214"/>
    <col min="2305" max="2306" width="3.140625" style="214" customWidth="1"/>
    <col min="2307" max="2307" width="24.140625" style="214" customWidth="1"/>
    <col min="2308" max="2308" width="4" style="214" customWidth="1"/>
    <col min="2309" max="2309" width="4.140625" style="214" customWidth="1"/>
    <col min="2310" max="2310" width="12.7109375" style="214" customWidth="1"/>
    <col min="2311" max="2311" width="6.5703125" style="214" customWidth="1"/>
    <col min="2312" max="2312" width="3.85546875" style="214" customWidth="1"/>
    <col min="2313" max="2313" width="2.140625" style="214" customWidth="1"/>
    <col min="2314" max="2314" width="12.7109375" style="214" customWidth="1"/>
    <col min="2315" max="2315" width="6.5703125" style="214" customWidth="1"/>
    <col min="2316" max="2316" width="3.85546875" style="214" customWidth="1"/>
    <col min="2317" max="2317" width="2.140625" style="214" customWidth="1"/>
    <col min="2318" max="2318" width="12.7109375" style="214" customWidth="1"/>
    <col min="2319" max="2319" width="6.5703125" style="214" customWidth="1"/>
    <col min="2320" max="2320" width="3.85546875" style="214" customWidth="1"/>
    <col min="2321" max="2321" width="2.28515625" style="214" customWidth="1"/>
    <col min="2322" max="2322" width="12.7109375" style="214" customWidth="1"/>
    <col min="2323" max="2323" width="6.5703125" style="214" customWidth="1"/>
    <col min="2324" max="2324" width="3.85546875" style="214" customWidth="1"/>
    <col min="2325" max="2560" width="9.140625" style="214"/>
    <col min="2561" max="2562" width="3.140625" style="214" customWidth="1"/>
    <col min="2563" max="2563" width="24.140625" style="214" customWidth="1"/>
    <col min="2564" max="2564" width="4" style="214" customWidth="1"/>
    <col min="2565" max="2565" width="4.140625" style="214" customWidth="1"/>
    <col min="2566" max="2566" width="12.7109375" style="214" customWidth="1"/>
    <col min="2567" max="2567" width="6.5703125" style="214" customWidth="1"/>
    <col min="2568" max="2568" width="3.85546875" style="214" customWidth="1"/>
    <col min="2569" max="2569" width="2.140625" style="214" customWidth="1"/>
    <col min="2570" max="2570" width="12.7109375" style="214" customWidth="1"/>
    <col min="2571" max="2571" width="6.5703125" style="214" customWidth="1"/>
    <col min="2572" max="2572" width="3.85546875" style="214" customWidth="1"/>
    <col min="2573" max="2573" width="2.140625" style="214" customWidth="1"/>
    <col min="2574" max="2574" width="12.7109375" style="214" customWidth="1"/>
    <col min="2575" max="2575" width="6.5703125" style="214" customWidth="1"/>
    <col min="2576" max="2576" width="3.85546875" style="214" customWidth="1"/>
    <col min="2577" max="2577" width="2.28515625" style="214" customWidth="1"/>
    <col min="2578" max="2578" width="12.7109375" style="214" customWidth="1"/>
    <col min="2579" max="2579" width="6.5703125" style="214" customWidth="1"/>
    <col min="2580" max="2580" width="3.85546875" style="214" customWidth="1"/>
    <col min="2581" max="2816" width="9.140625" style="214"/>
    <col min="2817" max="2818" width="3.140625" style="214" customWidth="1"/>
    <col min="2819" max="2819" width="24.140625" style="214" customWidth="1"/>
    <col min="2820" max="2820" width="4" style="214" customWidth="1"/>
    <col min="2821" max="2821" width="4.140625" style="214" customWidth="1"/>
    <col min="2822" max="2822" width="12.7109375" style="214" customWidth="1"/>
    <col min="2823" max="2823" width="6.5703125" style="214" customWidth="1"/>
    <col min="2824" max="2824" width="3.85546875" style="214" customWidth="1"/>
    <col min="2825" max="2825" width="2.140625" style="214" customWidth="1"/>
    <col min="2826" max="2826" width="12.7109375" style="214" customWidth="1"/>
    <col min="2827" max="2827" width="6.5703125" style="214" customWidth="1"/>
    <col min="2828" max="2828" width="3.85546875" style="214" customWidth="1"/>
    <col min="2829" max="2829" width="2.140625" style="214" customWidth="1"/>
    <col min="2830" max="2830" width="12.7109375" style="214" customWidth="1"/>
    <col min="2831" max="2831" width="6.5703125" style="214" customWidth="1"/>
    <col min="2832" max="2832" width="3.85546875" style="214" customWidth="1"/>
    <col min="2833" max="2833" width="2.28515625" style="214" customWidth="1"/>
    <col min="2834" max="2834" width="12.7109375" style="214" customWidth="1"/>
    <col min="2835" max="2835" width="6.5703125" style="214" customWidth="1"/>
    <col min="2836" max="2836" width="3.85546875" style="214" customWidth="1"/>
    <col min="2837" max="3072" width="9.140625" style="214"/>
    <col min="3073" max="3074" width="3.140625" style="214" customWidth="1"/>
    <col min="3075" max="3075" width="24.140625" style="214" customWidth="1"/>
    <col min="3076" max="3076" width="4" style="214" customWidth="1"/>
    <col min="3077" max="3077" width="4.140625" style="214" customWidth="1"/>
    <col min="3078" max="3078" width="12.7109375" style="214" customWidth="1"/>
    <col min="3079" max="3079" width="6.5703125" style="214" customWidth="1"/>
    <col min="3080" max="3080" width="3.85546875" style="214" customWidth="1"/>
    <col min="3081" max="3081" width="2.140625" style="214" customWidth="1"/>
    <col min="3082" max="3082" width="12.7109375" style="214" customWidth="1"/>
    <col min="3083" max="3083" width="6.5703125" style="214" customWidth="1"/>
    <col min="3084" max="3084" width="3.85546875" style="214" customWidth="1"/>
    <col min="3085" max="3085" width="2.140625" style="214" customWidth="1"/>
    <col min="3086" max="3086" width="12.7109375" style="214" customWidth="1"/>
    <col min="3087" max="3087" width="6.5703125" style="214" customWidth="1"/>
    <col min="3088" max="3088" width="3.85546875" style="214" customWidth="1"/>
    <col min="3089" max="3089" width="2.28515625" style="214" customWidth="1"/>
    <col min="3090" max="3090" width="12.7109375" style="214" customWidth="1"/>
    <col min="3091" max="3091" width="6.5703125" style="214" customWidth="1"/>
    <col min="3092" max="3092" width="3.85546875" style="214" customWidth="1"/>
    <col min="3093" max="3328" width="9.140625" style="214"/>
    <col min="3329" max="3330" width="3.140625" style="214" customWidth="1"/>
    <col min="3331" max="3331" width="24.140625" style="214" customWidth="1"/>
    <col min="3332" max="3332" width="4" style="214" customWidth="1"/>
    <col min="3333" max="3333" width="4.140625" style="214" customWidth="1"/>
    <col min="3334" max="3334" width="12.7109375" style="214" customWidth="1"/>
    <col min="3335" max="3335" width="6.5703125" style="214" customWidth="1"/>
    <col min="3336" max="3336" width="3.85546875" style="214" customWidth="1"/>
    <col min="3337" max="3337" width="2.140625" style="214" customWidth="1"/>
    <col min="3338" max="3338" width="12.7109375" style="214" customWidth="1"/>
    <col min="3339" max="3339" width="6.5703125" style="214" customWidth="1"/>
    <col min="3340" max="3340" width="3.85546875" style="214" customWidth="1"/>
    <col min="3341" max="3341" width="2.140625" style="214" customWidth="1"/>
    <col min="3342" max="3342" width="12.7109375" style="214" customWidth="1"/>
    <col min="3343" max="3343" width="6.5703125" style="214" customWidth="1"/>
    <col min="3344" max="3344" width="3.85546875" style="214" customWidth="1"/>
    <col min="3345" max="3345" width="2.28515625" style="214" customWidth="1"/>
    <col min="3346" max="3346" width="12.7109375" style="214" customWidth="1"/>
    <col min="3347" max="3347" width="6.5703125" style="214" customWidth="1"/>
    <col min="3348" max="3348" width="3.85546875" style="214" customWidth="1"/>
    <col min="3349" max="3584" width="9.140625" style="214"/>
    <col min="3585" max="3586" width="3.140625" style="214" customWidth="1"/>
    <col min="3587" max="3587" width="24.140625" style="214" customWidth="1"/>
    <col min="3588" max="3588" width="4" style="214" customWidth="1"/>
    <col min="3589" max="3589" width="4.140625" style="214" customWidth="1"/>
    <col min="3590" max="3590" width="12.7109375" style="214" customWidth="1"/>
    <col min="3591" max="3591" width="6.5703125" style="214" customWidth="1"/>
    <col min="3592" max="3592" width="3.85546875" style="214" customWidth="1"/>
    <col min="3593" max="3593" width="2.140625" style="214" customWidth="1"/>
    <col min="3594" max="3594" width="12.7109375" style="214" customWidth="1"/>
    <col min="3595" max="3595" width="6.5703125" style="214" customWidth="1"/>
    <col min="3596" max="3596" width="3.85546875" style="214" customWidth="1"/>
    <col min="3597" max="3597" width="2.140625" style="214" customWidth="1"/>
    <col min="3598" max="3598" width="12.7109375" style="214" customWidth="1"/>
    <col min="3599" max="3599" width="6.5703125" style="214" customWidth="1"/>
    <col min="3600" max="3600" width="3.85546875" style="214" customWidth="1"/>
    <col min="3601" max="3601" width="2.28515625" style="214" customWidth="1"/>
    <col min="3602" max="3602" width="12.7109375" style="214" customWidth="1"/>
    <col min="3603" max="3603" width="6.5703125" style="214" customWidth="1"/>
    <col min="3604" max="3604" width="3.85546875" style="214" customWidth="1"/>
    <col min="3605" max="3840" width="9.140625" style="214"/>
    <col min="3841" max="3842" width="3.140625" style="214" customWidth="1"/>
    <col min="3843" max="3843" width="24.140625" style="214" customWidth="1"/>
    <col min="3844" max="3844" width="4" style="214" customWidth="1"/>
    <col min="3845" max="3845" width="4.140625" style="214" customWidth="1"/>
    <col min="3846" max="3846" width="12.7109375" style="214" customWidth="1"/>
    <col min="3847" max="3847" width="6.5703125" style="214" customWidth="1"/>
    <col min="3848" max="3848" width="3.85546875" style="214" customWidth="1"/>
    <col min="3849" max="3849" width="2.140625" style="214" customWidth="1"/>
    <col min="3850" max="3850" width="12.7109375" style="214" customWidth="1"/>
    <col min="3851" max="3851" width="6.5703125" style="214" customWidth="1"/>
    <col min="3852" max="3852" width="3.85546875" style="214" customWidth="1"/>
    <col min="3853" max="3853" width="2.140625" style="214" customWidth="1"/>
    <col min="3854" max="3854" width="12.7109375" style="214" customWidth="1"/>
    <col min="3855" max="3855" width="6.5703125" style="214" customWidth="1"/>
    <col min="3856" max="3856" width="3.85546875" style="214" customWidth="1"/>
    <col min="3857" max="3857" width="2.28515625" style="214" customWidth="1"/>
    <col min="3858" max="3858" width="12.7109375" style="214" customWidth="1"/>
    <col min="3859" max="3859" width="6.5703125" style="214" customWidth="1"/>
    <col min="3860" max="3860" width="3.85546875" style="214" customWidth="1"/>
    <col min="3861" max="4096" width="9.140625" style="214"/>
    <col min="4097" max="4098" width="3.140625" style="214" customWidth="1"/>
    <col min="4099" max="4099" width="24.140625" style="214" customWidth="1"/>
    <col min="4100" max="4100" width="4" style="214" customWidth="1"/>
    <col min="4101" max="4101" width="4.140625" style="214" customWidth="1"/>
    <col min="4102" max="4102" width="12.7109375" style="214" customWidth="1"/>
    <col min="4103" max="4103" width="6.5703125" style="214" customWidth="1"/>
    <col min="4104" max="4104" width="3.85546875" style="214" customWidth="1"/>
    <col min="4105" max="4105" width="2.140625" style="214" customWidth="1"/>
    <col min="4106" max="4106" width="12.7109375" style="214" customWidth="1"/>
    <col min="4107" max="4107" width="6.5703125" style="214" customWidth="1"/>
    <col min="4108" max="4108" width="3.85546875" style="214" customWidth="1"/>
    <col min="4109" max="4109" width="2.140625" style="214" customWidth="1"/>
    <col min="4110" max="4110" width="12.7109375" style="214" customWidth="1"/>
    <col min="4111" max="4111" width="6.5703125" style="214" customWidth="1"/>
    <col min="4112" max="4112" width="3.85546875" style="214" customWidth="1"/>
    <col min="4113" max="4113" width="2.28515625" style="214" customWidth="1"/>
    <col min="4114" max="4114" width="12.7109375" style="214" customWidth="1"/>
    <col min="4115" max="4115" width="6.5703125" style="214" customWidth="1"/>
    <col min="4116" max="4116" width="3.85546875" style="214" customWidth="1"/>
    <col min="4117" max="4352" width="9.140625" style="214"/>
    <col min="4353" max="4354" width="3.140625" style="214" customWidth="1"/>
    <col min="4355" max="4355" width="24.140625" style="214" customWidth="1"/>
    <col min="4356" max="4356" width="4" style="214" customWidth="1"/>
    <col min="4357" max="4357" width="4.140625" style="214" customWidth="1"/>
    <col min="4358" max="4358" width="12.7109375" style="214" customWidth="1"/>
    <col min="4359" max="4359" width="6.5703125" style="214" customWidth="1"/>
    <col min="4360" max="4360" width="3.85546875" style="214" customWidth="1"/>
    <col min="4361" max="4361" width="2.140625" style="214" customWidth="1"/>
    <col min="4362" max="4362" width="12.7109375" style="214" customWidth="1"/>
    <col min="4363" max="4363" width="6.5703125" style="214" customWidth="1"/>
    <col min="4364" max="4364" width="3.85546875" style="214" customWidth="1"/>
    <col min="4365" max="4365" width="2.140625" style="214" customWidth="1"/>
    <col min="4366" max="4366" width="12.7109375" style="214" customWidth="1"/>
    <col min="4367" max="4367" width="6.5703125" style="214" customWidth="1"/>
    <col min="4368" max="4368" width="3.85546875" style="214" customWidth="1"/>
    <col min="4369" max="4369" width="2.28515625" style="214" customWidth="1"/>
    <col min="4370" max="4370" width="12.7109375" style="214" customWidth="1"/>
    <col min="4371" max="4371" width="6.5703125" style="214" customWidth="1"/>
    <col min="4372" max="4372" width="3.85546875" style="214" customWidth="1"/>
    <col min="4373" max="4608" width="9.140625" style="214"/>
    <col min="4609" max="4610" width="3.140625" style="214" customWidth="1"/>
    <col min="4611" max="4611" width="24.140625" style="214" customWidth="1"/>
    <col min="4612" max="4612" width="4" style="214" customWidth="1"/>
    <col min="4613" max="4613" width="4.140625" style="214" customWidth="1"/>
    <col min="4614" max="4614" width="12.7109375" style="214" customWidth="1"/>
    <col min="4615" max="4615" width="6.5703125" style="214" customWidth="1"/>
    <col min="4616" max="4616" width="3.85546875" style="214" customWidth="1"/>
    <col min="4617" max="4617" width="2.140625" style="214" customWidth="1"/>
    <col min="4618" max="4618" width="12.7109375" style="214" customWidth="1"/>
    <col min="4619" max="4619" width="6.5703125" style="214" customWidth="1"/>
    <col min="4620" max="4620" width="3.85546875" style="214" customWidth="1"/>
    <col min="4621" max="4621" width="2.140625" style="214" customWidth="1"/>
    <col min="4622" max="4622" width="12.7109375" style="214" customWidth="1"/>
    <col min="4623" max="4623" width="6.5703125" style="214" customWidth="1"/>
    <col min="4624" max="4624" width="3.85546875" style="214" customWidth="1"/>
    <col min="4625" max="4625" width="2.28515625" style="214" customWidth="1"/>
    <col min="4626" max="4626" width="12.7109375" style="214" customWidth="1"/>
    <col min="4627" max="4627" width="6.5703125" style="214" customWidth="1"/>
    <col min="4628" max="4628" width="3.85546875" style="214" customWidth="1"/>
    <col min="4629" max="4864" width="9.140625" style="214"/>
    <col min="4865" max="4866" width="3.140625" style="214" customWidth="1"/>
    <col min="4867" max="4867" width="24.140625" style="214" customWidth="1"/>
    <col min="4868" max="4868" width="4" style="214" customWidth="1"/>
    <col min="4869" max="4869" width="4.140625" style="214" customWidth="1"/>
    <col min="4870" max="4870" width="12.7109375" style="214" customWidth="1"/>
    <col min="4871" max="4871" width="6.5703125" style="214" customWidth="1"/>
    <col min="4872" max="4872" width="3.85546875" style="214" customWidth="1"/>
    <col min="4873" max="4873" width="2.140625" style="214" customWidth="1"/>
    <col min="4874" max="4874" width="12.7109375" style="214" customWidth="1"/>
    <col min="4875" max="4875" width="6.5703125" style="214" customWidth="1"/>
    <col min="4876" max="4876" width="3.85546875" style="214" customWidth="1"/>
    <col min="4877" max="4877" width="2.140625" style="214" customWidth="1"/>
    <col min="4878" max="4878" width="12.7109375" style="214" customWidth="1"/>
    <col min="4879" max="4879" width="6.5703125" style="214" customWidth="1"/>
    <col min="4880" max="4880" width="3.85546875" style="214" customWidth="1"/>
    <col min="4881" max="4881" width="2.28515625" style="214" customWidth="1"/>
    <col min="4882" max="4882" width="12.7109375" style="214" customWidth="1"/>
    <col min="4883" max="4883" width="6.5703125" style="214" customWidth="1"/>
    <col min="4884" max="4884" width="3.85546875" style="214" customWidth="1"/>
    <col min="4885" max="5120" width="9.140625" style="214"/>
    <col min="5121" max="5122" width="3.140625" style="214" customWidth="1"/>
    <col min="5123" max="5123" width="24.140625" style="214" customWidth="1"/>
    <col min="5124" max="5124" width="4" style="214" customWidth="1"/>
    <col min="5125" max="5125" width="4.140625" style="214" customWidth="1"/>
    <col min="5126" max="5126" width="12.7109375" style="214" customWidth="1"/>
    <col min="5127" max="5127" width="6.5703125" style="214" customWidth="1"/>
    <col min="5128" max="5128" width="3.85546875" style="214" customWidth="1"/>
    <col min="5129" max="5129" width="2.140625" style="214" customWidth="1"/>
    <col min="5130" max="5130" width="12.7109375" style="214" customWidth="1"/>
    <col min="5131" max="5131" width="6.5703125" style="214" customWidth="1"/>
    <col min="5132" max="5132" width="3.85546875" style="214" customWidth="1"/>
    <col min="5133" max="5133" width="2.140625" style="214" customWidth="1"/>
    <col min="5134" max="5134" width="12.7109375" style="214" customWidth="1"/>
    <col min="5135" max="5135" width="6.5703125" style="214" customWidth="1"/>
    <col min="5136" max="5136" width="3.85546875" style="214" customWidth="1"/>
    <col min="5137" max="5137" width="2.28515625" style="214" customWidth="1"/>
    <col min="5138" max="5138" width="12.7109375" style="214" customWidth="1"/>
    <col min="5139" max="5139" width="6.5703125" style="214" customWidth="1"/>
    <col min="5140" max="5140" width="3.85546875" style="214" customWidth="1"/>
    <col min="5141" max="5376" width="9.140625" style="214"/>
    <col min="5377" max="5378" width="3.140625" style="214" customWidth="1"/>
    <col min="5379" max="5379" width="24.140625" style="214" customWidth="1"/>
    <col min="5380" max="5380" width="4" style="214" customWidth="1"/>
    <col min="5381" max="5381" width="4.140625" style="214" customWidth="1"/>
    <col min="5382" max="5382" width="12.7109375" style="214" customWidth="1"/>
    <col min="5383" max="5383" width="6.5703125" style="214" customWidth="1"/>
    <col min="5384" max="5384" width="3.85546875" style="214" customWidth="1"/>
    <col min="5385" max="5385" width="2.140625" style="214" customWidth="1"/>
    <col min="5386" max="5386" width="12.7109375" style="214" customWidth="1"/>
    <col min="5387" max="5387" width="6.5703125" style="214" customWidth="1"/>
    <col min="5388" max="5388" width="3.85546875" style="214" customWidth="1"/>
    <col min="5389" max="5389" width="2.140625" style="214" customWidth="1"/>
    <col min="5390" max="5390" width="12.7109375" style="214" customWidth="1"/>
    <col min="5391" max="5391" width="6.5703125" style="214" customWidth="1"/>
    <col min="5392" max="5392" width="3.85546875" style="214" customWidth="1"/>
    <col min="5393" max="5393" width="2.28515625" style="214" customWidth="1"/>
    <col min="5394" max="5394" width="12.7109375" style="214" customWidth="1"/>
    <col min="5395" max="5395" width="6.5703125" style="214" customWidth="1"/>
    <col min="5396" max="5396" width="3.85546875" style="214" customWidth="1"/>
    <col min="5397" max="5632" width="9.140625" style="214"/>
    <col min="5633" max="5634" width="3.140625" style="214" customWidth="1"/>
    <col min="5635" max="5635" width="24.140625" style="214" customWidth="1"/>
    <col min="5636" max="5636" width="4" style="214" customWidth="1"/>
    <col min="5637" max="5637" width="4.140625" style="214" customWidth="1"/>
    <col min="5638" max="5638" width="12.7109375" style="214" customWidth="1"/>
    <col min="5639" max="5639" width="6.5703125" style="214" customWidth="1"/>
    <col min="5640" max="5640" width="3.85546875" style="214" customWidth="1"/>
    <col min="5641" max="5641" width="2.140625" style="214" customWidth="1"/>
    <col min="5642" max="5642" width="12.7109375" style="214" customWidth="1"/>
    <col min="5643" max="5643" width="6.5703125" style="214" customWidth="1"/>
    <col min="5644" max="5644" width="3.85546875" style="214" customWidth="1"/>
    <col min="5645" max="5645" width="2.140625" style="214" customWidth="1"/>
    <col min="5646" max="5646" width="12.7109375" style="214" customWidth="1"/>
    <col min="5647" max="5647" width="6.5703125" style="214" customWidth="1"/>
    <col min="5648" max="5648" width="3.85546875" style="214" customWidth="1"/>
    <col min="5649" max="5649" width="2.28515625" style="214" customWidth="1"/>
    <col min="5650" max="5650" width="12.7109375" style="214" customWidth="1"/>
    <col min="5651" max="5651" width="6.5703125" style="214" customWidth="1"/>
    <col min="5652" max="5652" width="3.85546875" style="214" customWidth="1"/>
    <col min="5653" max="5888" width="9.140625" style="214"/>
    <col min="5889" max="5890" width="3.140625" style="214" customWidth="1"/>
    <col min="5891" max="5891" width="24.140625" style="214" customWidth="1"/>
    <col min="5892" max="5892" width="4" style="214" customWidth="1"/>
    <col min="5893" max="5893" width="4.140625" style="214" customWidth="1"/>
    <col min="5894" max="5894" width="12.7109375" style="214" customWidth="1"/>
    <col min="5895" max="5895" width="6.5703125" style="214" customWidth="1"/>
    <col min="5896" max="5896" width="3.85546875" style="214" customWidth="1"/>
    <col min="5897" max="5897" width="2.140625" style="214" customWidth="1"/>
    <col min="5898" max="5898" width="12.7109375" style="214" customWidth="1"/>
    <col min="5899" max="5899" width="6.5703125" style="214" customWidth="1"/>
    <col min="5900" max="5900" width="3.85546875" style="214" customWidth="1"/>
    <col min="5901" max="5901" width="2.140625" style="214" customWidth="1"/>
    <col min="5902" max="5902" width="12.7109375" style="214" customWidth="1"/>
    <col min="5903" max="5903" width="6.5703125" style="214" customWidth="1"/>
    <col min="5904" max="5904" width="3.85546875" style="214" customWidth="1"/>
    <col min="5905" max="5905" width="2.28515625" style="214" customWidth="1"/>
    <col min="5906" max="5906" width="12.7109375" style="214" customWidth="1"/>
    <col min="5907" max="5907" width="6.5703125" style="214" customWidth="1"/>
    <col min="5908" max="5908" width="3.85546875" style="214" customWidth="1"/>
    <col min="5909" max="6144" width="9.140625" style="214"/>
    <col min="6145" max="6146" width="3.140625" style="214" customWidth="1"/>
    <col min="6147" max="6147" width="24.140625" style="214" customWidth="1"/>
    <col min="6148" max="6148" width="4" style="214" customWidth="1"/>
    <col min="6149" max="6149" width="4.140625" style="214" customWidth="1"/>
    <col min="6150" max="6150" width="12.7109375" style="214" customWidth="1"/>
    <col min="6151" max="6151" width="6.5703125" style="214" customWidth="1"/>
    <col min="6152" max="6152" width="3.85546875" style="214" customWidth="1"/>
    <col min="6153" max="6153" width="2.140625" style="214" customWidth="1"/>
    <col min="6154" max="6154" width="12.7109375" style="214" customWidth="1"/>
    <col min="6155" max="6155" width="6.5703125" style="214" customWidth="1"/>
    <col min="6156" max="6156" width="3.85546875" style="214" customWidth="1"/>
    <col min="6157" max="6157" width="2.140625" style="214" customWidth="1"/>
    <col min="6158" max="6158" width="12.7109375" style="214" customWidth="1"/>
    <col min="6159" max="6159" width="6.5703125" style="214" customWidth="1"/>
    <col min="6160" max="6160" width="3.85546875" style="214" customWidth="1"/>
    <col min="6161" max="6161" width="2.28515625" style="214" customWidth="1"/>
    <col min="6162" max="6162" width="12.7109375" style="214" customWidth="1"/>
    <col min="6163" max="6163" width="6.5703125" style="214" customWidth="1"/>
    <col min="6164" max="6164" width="3.85546875" style="214" customWidth="1"/>
    <col min="6165" max="6400" width="9.140625" style="214"/>
    <col min="6401" max="6402" width="3.140625" style="214" customWidth="1"/>
    <col min="6403" max="6403" width="24.140625" style="214" customWidth="1"/>
    <col min="6404" max="6404" width="4" style="214" customWidth="1"/>
    <col min="6405" max="6405" width="4.140625" style="214" customWidth="1"/>
    <col min="6406" max="6406" width="12.7109375" style="214" customWidth="1"/>
    <col min="6407" max="6407" width="6.5703125" style="214" customWidth="1"/>
    <col min="6408" max="6408" width="3.85546875" style="214" customWidth="1"/>
    <col min="6409" max="6409" width="2.140625" style="214" customWidth="1"/>
    <col min="6410" max="6410" width="12.7109375" style="214" customWidth="1"/>
    <col min="6411" max="6411" width="6.5703125" style="214" customWidth="1"/>
    <col min="6412" max="6412" width="3.85546875" style="214" customWidth="1"/>
    <col min="6413" max="6413" width="2.140625" style="214" customWidth="1"/>
    <col min="6414" max="6414" width="12.7109375" style="214" customWidth="1"/>
    <col min="6415" max="6415" width="6.5703125" style="214" customWidth="1"/>
    <col min="6416" max="6416" width="3.85546875" style="214" customWidth="1"/>
    <col min="6417" max="6417" width="2.28515625" style="214" customWidth="1"/>
    <col min="6418" max="6418" width="12.7109375" style="214" customWidth="1"/>
    <col min="6419" max="6419" width="6.5703125" style="214" customWidth="1"/>
    <col min="6420" max="6420" width="3.85546875" style="214" customWidth="1"/>
    <col min="6421" max="6656" width="9.140625" style="214"/>
    <col min="6657" max="6658" width="3.140625" style="214" customWidth="1"/>
    <col min="6659" max="6659" width="24.140625" style="214" customWidth="1"/>
    <col min="6660" max="6660" width="4" style="214" customWidth="1"/>
    <col min="6661" max="6661" width="4.140625" style="214" customWidth="1"/>
    <col min="6662" max="6662" width="12.7109375" style="214" customWidth="1"/>
    <col min="6663" max="6663" width="6.5703125" style="214" customWidth="1"/>
    <col min="6664" max="6664" width="3.85546875" style="214" customWidth="1"/>
    <col min="6665" max="6665" width="2.140625" style="214" customWidth="1"/>
    <col min="6666" max="6666" width="12.7109375" style="214" customWidth="1"/>
    <col min="6667" max="6667" width="6.5703125" style="214" customWidth="1"/>
    <col min="6668" max="6668" width="3.85546875" style="214" customWidth="1"/>
    <col min="6669" max="6669" width="2.140625" style="214" customWidth="1"/>
    <col min="6670" max="6670" width="12.7109375" style="214" customWidth="1"/>
    <col min="6671" max="6671" width="6.5703125" style="214" customWidth="1"/>
    <col min="6672" max="6672" width="3.85546875" style="214" customWidth="1"/>
    <col min="6673" max="6673" width="2.28515625" style="214" customWidth="1"/>
    <col min="6674" max="6674" width="12.7109375" style="214" customWidth="1"/>
    <col min="6675" max="6675" width="6.5703125" style="214" customWidth="1"/>
    <col min="6676" max="6676" width="3.85546875" style="214" customWidth="1"/>
    <col min="6677" max="6912" width="9.140625" style="214"/>
    <col min="6913" max="6914" width="3.140625" style="214" customWidth="1"/>
    <col min="6915" max="6915" width="24.140625" style="214" customWidth="1"/>
    <col min="6916" max="6916" width="4" style="214" customWidth="1"/>
    <col min="6917" max="6917" width="4.140625" style="214" customWidth="1"/>
    <col min="6918" max="6918" width="12.7109375" style="214" customWidth="1"/>
    <col min="6919" max="6919" width="6.5703125" style="214" customWidth="1"/>
    <col min="6920" max="6920" width="3.85546875" style="214" customWidth="1"/>
    <col min="6921" max="6921" width="2.140625" style="214" customWidth="1"/>
    <col min="6922" max="6922" width="12.7109375" style="214" customWidth="1"/>
    <col min="6923" max="6923" width="6.5703125" style="214" customWidth="1"/>
    <col min="6924" max="6924" width="3.85546875" style="214" customWidth="1"/>
    <col min="6925" max="6925" width="2.140625" style="214" customWidth="1"/>
    <col min="6926" max="6926" width="12.7109375" style="214" customWidth="1"/>
    <col min="6927" max="6927" width="6.5703125" style="214" customWidth="1"/>
    <col min="6928" max="6928" width="3.85546875" style="214" customWidth="1"/>
    <col min="6929" max="6929" width="2.28515625" style="214" customWidth="1"/>
    <col min="6930" max="6930" width="12.7109375" style="214" customWidth="1"/>
    <col min="6931" max="6931" width="6.5703125" style="214" customWidth="1"/>
    <col min="6932" max="6932" width="3.85546875" style="214" customWidth="1"/>
    <col min="6933" max="7168" width="9.140625" style="214"/>
    <col min="7169" max="7170" width="3.140625" style="214" customWidth="1"/>
    <col min="7171" max="7171" width="24.140625" style="214" customWidth="1"/>
    <col min="7172" max="7172" width="4" style="214" customWidth="1"/>
    <col min="7173" max="7173" width="4.140625" style="214" customWidth="1"/>
    <col min="7174" max="7174" width="12.7109375" style="214" customWidth="1"/>
    <col min="7175" max="7175" width="6.5703125" style="214" customWidth="1"/>
    <col min="7176" max="7176" width="3.85546875" style="214" customWidth="1"/>
    <col min="7177" max="7177" width="2.140625" style="214" customWidth="1"/>
    <col min="7178" max="7178" width="12.7109375" style="214" customWidth="1"/>
    <col min="7179" max="7179" width="6.5703125" style="214" customWidth="1"/>
    <col min="7180" max="7180" width="3.85546875" style="214" customWidth="1"/>
    <col min="7181" max="7181" width="2.140625" style="214" customWidth="1"/>
    <col min="7182" max="7182" width="12.7109375" style="214" customWidth="1"/>
    <col min="7183" max="7183" width="6.5703125" style="214" customWidth="1"/>
    <col min="7184" max="7184" width="3.85546875" style="214" customWidth="1"/>
    <col min="7185" max="7185" width="2.28515625" style="214" customWidth="1"/>
    <col min="7186" max="7186" width="12.7109375" style="214" customWidth="1"/>
    <col min="7187" max="7187" width="6.5703125" style="214" customWidth="1"/>
    <col min="7188" max="7188" width="3.85546875" style="214" customWidth="1"/>
    <col min="7189" max="7424" width="9.140625" style="214"/>
    <col min="7425" max="7426" width="3.140625" style="214" customWidth="1"/>
    <col min="7427" max="7427" width="24.140625" style="214" customWidth="1"/>
    <col min="7428" max="7428" width="4" style="214" customWidth="1"/>
    <col min="7429" max="7429" width="4.140625" style="214" customWidth="1"/>
    <col min="7430" max="7430" width="12.7109375" style="214" customWidth="1"/>
    <col min="7431" max="7431" width="6.5703125" style="214" customWidth="1"/>
    <col min="7432" max="7432" width="3.85546875" style="214" customWidth="1"/>
    <col min="7433" max="7433" width="2.140625" style="214" customWidth="1"/>
    <col min="7434" max="7434" width="12.7109375" style="214" customWidth="1"/>
    <col min="7435" max="7435" width="6.5703125" style="214" customWidth="1"/>
    <col min="7436" max="7436" width="3.85546875" style="214" customWidth="1"/>
    <col min="7437" max="7437" width="2.140625" style="214" customWidth="1"/>
    <col min="7438" max="7438" width="12.7109375" style="214" customWidth="1"/>
    <col min="7439" max="7439" width="6.5703125" style="214" customWidth="1"/>
    <col min="7440" max="7440" width="3.85546875" style="214" customWidth="1"/>
    <col min="7441" max="7441" width="2.28515625" style="214" customWidth="1"/>
    <col min="7442" max="7442" width="12.7109375" style="214" customWidth="1"/>
    <col min="7443" max="7443" width="6.5703125" style="214" customWidth="1"/>
    <col min="7444" max="7444" width="3.85546875" style="214" customWidth="1"/>
    <col min="7445" max="7680" width="9.140625" style="214"/>
    <col min="7681" max="7682" width="3.140625" style="214" customWidth="1"/>
    <col min="7683" max="7683" width="24.140625" style="214" customWidth="1"/>
    <col min="7684" max="7684" width="4" style="214" customWidth="1"/>
    <col min="7685" max="7685" width="4.140625" style="214" customWidth="1"/>
    <col min="7686" max="7686" width="12.7109375" style="214" customWidth="1"/>
    <col min="7687" max="7687" width="6.5703125" style="214" customWidth="1"/>
    <col min="7688" max="7688" width="3.85546875" style="214" customWidth="1"/>
    <col min="7689" max="7689" width="2.140625" style="214" customWidth="1"/>
    <col min="7690" max="7690" width="12.7109375" style="214" customWidth="1"/>
    <col min="7691" max="7691" width="6.5703125" style="214" customWidth="1"/>
    <col min="7692" max="7692" width="3.85546875" style="214" customWidth="1"/>
    <col min="7693" max="7693" width="2.140625" style="214" customWidth="1"/>
    <col min="7694" max="7694" width="12.7109375" style="214" customWidth="1"/>
    <col min="7695" max="7695" width="6.5703125" style="214" customWidth="1"/>
    <col min="7696" max="7696" width="3.85546875" style="214" customWidth="1"/>
    <col min="7697" max="7697" width="2.28515625" style="214" customWidth="1"/>
    <col min="7698" max="7698" width="12.7109375" style="214" customWidth="1"/>
    <col min="7699" max="7699" width="6.5703125" style="214" customWidth="1"/>
    <col min="7700" max="7700" width="3.85546875" style="214" customWidth="1"/>
    <col min="7701" max="7936" width="9.140625" style="214"/>
    <col min="7937" max="7938" width="3.140625" style="214" customWidth="1"/>
    <col min="7939" max="7939" width="24.140625" style="214" customWidth="1"/>
    <col min="7940" max="7940" width="4" style="214" customWidth="1"/>
    <col min="7941" max="7941" width="4.140625" style="214" customWidth="1"/>
    <col min="7942" max="7942" width="12.7109375" style="214" customWidth="1"/>
    <col min="7943" max="7943" width="6.5703125" style="214" customWidth="1"/>
    <col min="7944" max="7944" width="3.85546875" style="214" customWidth="1"/>
    <col min="7945" max="7945" width="2.140625" style="214" customWidth="1"/>
    <col min="7946" max="7946" width="12.7109375" style="214" customWidth="1"/>
    <col min="7947" max="7947" width="6.5703125" style="214" customWidth="1"/>
    <col min="7948" max="7948" width="3.85546875" style="214" customWidth="1"/>
    <col min="7949" max="7949" width="2.140625" style="214" customWidth="1"/>
    <col min="7950" max="7950" width="12.7109375" style="214" customWidth="1"/>
    <col min="7951" max="7951" width="6.5703125" style="214" customWidth="1"/>
    <col min="7952" max="7952" width="3.85546875" style="214" customWidth="1"/>
    <col min="7953" max="7953" width="2.28515625" style="214" customWidth="1"/>
    <col min="7954" max="7954" width="12.7109375" style="214" customWidth="1"/>
    <col min="7955" max="7955" width="6.5703125" style="214" customWidth="1"/>
    <col min="7956" max="7956" width="3.85546875" style="214" customWidth="1"/>
    <col min="7957" max="8192" width="9.140625" style="214"/>
    <col min="8193" max="8194" width="3.140625" style="214" customWidth="1"/>
    <col min="8195" max="8195" width="24.140625" style="214" customWidth="1"/>
    <col min="8196" max="8196" width="4" style="214" customWidth="1"/>
    <col min="8197" max="8197" width="4.140625" style="214" customWidth="1"/>
    <col min="8198" max="8198" width="12.7109375" style="214" customWidth="1"/>
    <col min="8199" max="8199" width="6.5703125" style="214" customWidth="1"/>
    <col min="8200" max="8200" width="3.85546875" style="214" customWidth="1"/>
    <col min="8201" max="8201" width="2.140625" style="214" customWidth="1"/>
    <col min="8202" max="8202" width="12.7109375" style="214" customWidth="1"/>
    <col min="8203" max="8203" width="6.5703125" style="214" customWidth="1"/>
    <col min="8204" max="8204" width="3.85546875" style="214" customWidth="1"/>
    <col min="8205" max="8205" width="2.140625" style="214" customWidth="1"/>
    <col min="8206" max="8206" width="12.7109375" style="214" customWidth="1"/>
    <col min="8207" max="8207" width="6.5703125" style="214" customWidth="1"/>
    <col min="8208" max="8208" width="3.85546875" style="214" customWidth="1"/>
    <col min="8209" max="8209" width="2.28515625" style="214" customWidth="1"/>
    <col min="8210" max="8210" width="12.7109375" style="214" customWidth="1"/>
    <col min="8211" max="8211" width="6.5703125" style="214" customWidth="1"/>
    <col min="8212" max="8212" width="3.85546875" style="214" customWidth="1"/>
    <col min="8213" max="8448" width="9.140625" style="214"/>
    <col min="8449" max="8450" width="3.140625" style="214" customWidth="1"/>
    <col min="8451" max="8451" width="24.140625" style="214" customWidth="1"/>
    <col min="8452" max="8452" width="4" style="214" customWidth="1"/>
    <col min="8453" max="8453" width="4.140625" style="214" customWidth="1"/>
    <col min="8454" max="8454" width="12.7109375" style="214" customWidth="1"/>
    <col min="8455" max="8455" width="6.5703125" style="214" customWidth="1"/>
    <col min="8456" max="8456" width="3.85546875" style="214" customWidth="1"/>
    <col min="8457" max="8457" width="2.140625" style="214" customWidth="1"/>
    <col min="8458" max="8458" width="12.7109375" style="214" customWidth="1"/>
    <col min="8459" max="8459" width="6.5703125" style="214" customWidth="1"/>
    <col min="8460" max="8460" width="3.85546875" style="214" customWidth="1"/>
    <col min="8461" max="8461" width="2.140625" style="214" customWidth="1"/>
    <col min="8462" max="8462" width="12.7109375" style="214" customWidth="1"/>
    <col min="8463" max="8463" width="6.5703125" style="214" customWidth="1"/>
    <col min="8464" max="8464" width="3.85546875" style="214" customWidth="1"/>
    <col min="8465" max="8465" width="2.28515625" style="214" customWidth="1"/>
    <col min="8466" max="8466" width="12.7109375" style="214" customWidth="1"/>
    <col min="8467" max="8467" width="6.5703125" style="214" customWidth="1"/>
    <col min="8468" max="8468" width="3.85546875" style="214" customWidth="1"/>
    <col min="8469" max="8704" width="9.140625" style="214"/>
    <col min="8705" max="8706" width="3.140625" style="214" customWidth="1"/>
    <col min="8707" max="8707" width="24.140625" style="214" customWidth="1"/>
    <col min="8708" max="8708" width="4" style="214" customWidth="1"/>
    <col min="8709" max="8709" width="4.140625" style="214" customWidth="1"/>
    <col min="8710" max="8710" width="12.7109375" style="214" customWidth="1"/>
    <col min="8711" max="8711" width="6.5703125" style="214" customWidth="1"/>
    <col min="8712" max="8712" width="3.85546875" style="214" customWidth="1"/>
    <col min="8713" max="8713" width="2.140625" style="214" customWidth="1"/>
    <col min="8714" max="8714" width="12.7109375" style="214" customWidth="1"/>
    <col min="8715" max="8715" width="6.5703125" style="214" customWidth="1"/>
    <col min="8716" max="8716" width="3.85546875" style="214" customWidth="1"/>
    <col min="8717" max="8717" width="2.140625" style="214" customWidth="1"/>
    <col min="8718" max="8718" width="12.7109375" style="214" customWidth="1"/>
    <col min="8719" max="8719" width="6.5703125" style="214" customWidth="1"/>
    <col min="8720" max="8720" width="3.85546875" style="214" customWidth="1"/>
    <col min="8721" max="8721" width="2.28515625" style="214" customWidth="1"/>
    <col min="8722" max="8722" width="12.7109375" style="214" customWidth="1"/>
    <col min="8723" max="8723" width="6.5703125" style="214" customWidth="1"/>
    <col min="8724" max="8724" width="3.85546875" style="214" customWidth="1"/>
    <col min="8725" max="8960" width="9.140625" style="214"/>
    <col min="8961" max="8962" width="3.140625" style="214" customWidth="1"/>
    <col min="8963" max="8963" width="24.140625" style="214" customWidth="1"/>
    <col min="8964" max="8964" width="4" style="214" customWidth="1"/>
    <col min="8965" max="8965" width="4.140625" style="214" customWidth="1"/>
    <col min="8966" max="8966" width="12.7109375" style="214" customWidth="1"/>
    <col min="8967" max="8967" width="6.5703125" style="214" customWidth="1"/>
    <col min="8968" max="8968" width="3.85546875" style="214" customWidth="1"/>
    <col min="8969" max="8969" width="2.140625" style="214" customWidth="1"/>
    <col min="8970" max="8970" width="12.7109375" style="214" customWidth="1"/>
    <col min="8971" max="8971" width="6.5703125" style="214" customWidth="1"/>
    <col min="8972" max="8972" width="3.85546875" style="214" customWidth="1"/>
    <col min="8973" max="8973" width="2.140625" style="214" customWidth="1"/>
    <col min="8974" max="8974" width="12.7109375" style="214" customWidth="1"/>
    <col min="8975" max="8975" width="6.5703125" style="214" customWidth="1"/>
    <col min="8976" max="8976" width="3.85546875" style="214" customWidth="1"/>
    <col min="8977" max="8977" width="2.28515625" style="214" customWidth="1"/>
    <col min="8978" max="8978" width="12.7109375" style="214" customWidth="1"/>
    <col min="8979" max="8979" width="6.5703125" style="214" customWidth="1"/>
    <col min="8980" max="8980" width="3.85546875" style="214" customWidth="1"/>
    <col min="8981" max="9216" width="9.140625" style="214"/>
    <col min="9217" max="9218" width="3.140625" style="214" customWidth="1"/>
    <col min="9219" max="9219" width="24.140625" style="214" customWidth="1"/>
    <col min="9220" max="9220" width="4" style="214" customWidth="1"/>
    <col min="9221" max="9221" width="4.140625" style="214" customWidth="1"/>
    <col min="9222" max="9222" width="12.7109375" style="214" customWidth="1"/>
    <col min="9223" max="9223" width="6.5703125" style="214" customWidth="1"/>
    <col min="9224" max="9224" width="3.85546875" style="214" customWidth="1"/>
    <col min="9225" max="9225" width="2.140625" style="214" customWidth="1"/>
    <col min="9226" max="9226" width="12.7109375" style="214" customWidth="1"/>
    <col min="9227" max="9227" width="6.5703125" style="214" customWidth="1"/>
    <col min="9228" max="9228" width="3.85546875" style="214" customWidth="1"/>
    <col min="9229" max="9229" width="2.140625" style="214" customWidth="1"/>
    <col min="9230" max="9230" width="12.7109375" style="214" customWidth="1"/>
    <col min="9231" max="9231" width="6.5703125" style="214" customWidth="1"/>
    <col min="9232" max="9232" width="3.85546875" style="214" customWidth="1"/>
    <col min="9233" max="9233" width="2.28515625" style="214" customWidth="1"/>
    <col min="9234" max="9234" width="12.7109375" style="214" customWidth="1"/>
    <col min="9235" max="9235" width="6.5703125" style="214" customWidth="1"/>
    <col min="9236" max="9236" width="3.85546875" style="214" customWidth="1"/>
    <col min="9237" max="9472" width="9.140625" style="214"/>
    <col min="9473" max="9474" width="3.140625" style="214" customWidth="1"/>
    <col min="9475" max="9475" width="24.140625" style="214" customWidth="1"/>
    <col min="9476" max="9476" width="4" style="214" customWidth="1"/>
    <col min="9477" max="9477" width="4.140625" style="214" customWidth="1"/>
    <col min="9478" max="9478" width="12.7109375" style="214" customWidth="1"/>
    <col min="9479" max="9479" width="6.5703125" style="214" customWidth="1"/>
    <col min="9480" max="9480" width="3.85546875" style="214" customWidth="1"/>
    <col min="9481" max="9481" width="2.140625" style="214" customWidth="1"/>
    <col min="9482" max="9482" width="12.7109375" style="214" customWidth="1"/>
    <col min="9483" max="9483" width="6.5703125" style="214" customWidth="1"/>
    <col min="9484" max="9484" width="3.85546875" style="214" customWidth="1"/>
    <col min="9485" max="9485" width="2.140625" style="214" customWidth="1"/>
    <col min="9486" max="9486" width="12.7109375" style="214" customWidth="1"/>
    <col min="9487" max="9487" width="6.5703125" style="214" customWidth="1"/>
    <col min="9488" max="9488" width="3.85546875" style="214" customWidth="1"/>
    <col min="9489" max="9489" width="2.28515625" style="214" customWidth="1"/>
    <col min="9490" max="9490" width="12.7109375" style="214" customWidth="1"/>
    <col min="9491" max="9491" width="6.5703125" style="214" customWidth="1"/>
    <col min="9492" max="9492" width="3.85546875" style="214" customWidth="1"/>
    <col min="9493" max="9728" width="9.140625" style="214"/>
    <col min="9729" max="9730" width="3.140625" style="214" customWidth="1"/>
    <col min="9731" max="9731" width="24.140625" style="214" customWidth="1"/>
    <col min="9732" max="9732" width="4" style="214" customWidth="1"/>
    <col min="9733" max="9733" width="4.140625" style="214" customWidth="1"/>
    <col min="9734" max="9734" width="12.7109375" style="214" customWidth="1"/>
    <col min="9735" max="9735" width="6.5703125" style="214" customWidth="1"/>
    <col min="9736" max="9736" width="3.85546875" style="214" customWidth="1"/>
    <col min="9737" max="9737" width="2.140625" style="214" customWidth="1"/>
    <col min="9738" max="9738" width="12.7109375" style="214" customWidth="1"/>
    <col min="9739" max="9739" width="6.5703125" style="214" customWidth="1"/>
    <col min="9740" max="9740" width="3.85546875" style="214" customWidth="1"/>
    <col min="9741" max="9741" width="2.140625" style="214" customWidth="1"/>
    <col min="9742" max="9742" width="12.7109375" style="214" customWidth="1"/>
    <col min="9743" max="9743" width="6.5703125" style="214" customWidth="1"/>
    <col min="9744" max="9744" width="3.85546875" style="214" customWidth="1"/>
    <col min="9745" max="9745" width="2.28515625" style="214" customWidth="1"/>
    <col min="9746" max="9746" width="12.7109375" style="214" customWidth="1"/>
    <col min="9747" max="9747" width="6.5703125" style="214" customWidth="1"/>
    <col min="9748" max="9748" width="3.85546875" style="214" customWidth="1"/>
    <col min="9749" max="9984" width="9.140625" style="214"/>
    <col min="9985" max="9986" width="3.140625" style="214" customWidth="1"/>
    <col min="9987" max="9987" width="24.140625" style="214" customWidth="1"/>
    <col min="9988" max="9988" width="4" style="214" customWidth="1"/>
    <col min="9989" max="9989" width="4.140625" style="214" customWidth="1"/>
    <col min="9990" max="9990" width="12.7109375" style="214" customWidth="1"/>
    <col min="9991" max="9991" width="6.5703125" style="214" customWidth="1"/>
    <col min="9992" max="9992" width="3.85546875" style="214" customWidth="1"/>
    <col min="9993" max="9993" width="2.140625" style="214" customWidth="1"/>
    <col min="9994" max="9994" width="12.7109375" style="214" customWidth="1"/>
    <col min="9995" max="9995" width="6.5703125" style="214" customWidth="1"/>
    <col min="9996" max="9996" width="3.85546875" style="214" customWidth="1"/>
    <col min="9997" max="9997" width="2.140625" style="214" customWidth="1"/>
    <col min="9998" max="9998" width="12.7109375" style="214" customWidth="1"/>
    <col min="9999" max="9999" width="6.5703125" style="214" customWidth="1"/>
    <col min="10000" max="10000" width="3.85546875" style="214" customWidth="1"/>
    <col min="10001" max="10001" width="2.28515625" style="214" customWidth="1"/>
    <col min="10002" max="10002" width="12.7109375" style="214" customWidth="1"/>
    <col min="10003" max="10003" width="6.5703125" style="214" customWidth="1"/>
    <col min="10004" max="10004" width="3.85546875" style="214" customWidth="1"/>
    <col min="10005" max="10240" width="9.140625" style="214"/>
    <col min="10241" max="10242" width="3.140625" style="214" customWidth="1"/>
    <col min="10243" max="10243" width="24.140625" style="214" customWidth="1"/>
    <col min="10244" max="10244" width="4" style="214" customWidth="1"/>
    <col min="10245" max="10245" width="4.140625" style="214" customWidth="1"/>
    <col min="10246" max="10246" width="12.7109375" style="214" customWidth="1"/>
    <col min="10247" max="10247" width="6.5703125" style="214" customWidth="1"/>
    <col min="10248" max="10248" width="3.85546875" style="214" customWidth="1"/>
    <col min="10249" max="10249" width="2.140625" style="214" customWidth="1"/>
    <col min="10250" max="10250" width="12.7109375" style="214" customWidth="1"/>
    <col min="10251" max="10251" width="6.5703125" style="214" customWidth="1"/>
    <col min="10252" max="10252" width="3.85546875" style="214" customWidth="1"/>
    <col min="10253" max="10253" width="2.140625" style="214" customWidth="1"/>
    <col min="10254" max="10254" width="12.7109375" style="214" customWidth="1"/>
    <col min="10255" max="10255" width="6.5703125" style="214" customWidth="1"/>
    <col min="10256" max="10256" width="3.85546875" style="214" customWidth="1"/>
    <col min="10257" max="10257" width="2.28515625" style="214" customWidth="1"/>
    <col min="10258" max="10258" width="12.7109375" style="214" customWidth="1"/>
    <col min="10259" max="10259" width="6.5703125" style="214" customWidth="1"/>
    <col min="10260" max="10260" width="3.85546875" style="214" customWidth="1"/>
    <col min="10261" max="10496" width="9.140625" style="214"/>
    <col min="10497" max="10498" width="3.140625" style="214" customWidth="1"/>
    <col min="10499" max="10499" width="24.140625" style="214" customWidth="1"/>
    <col min="10500" max="10500" width="4" style="214" customWidth="1"/>
    <col min="10501" max="10501" width="4.140625" style="214" customWidth="1"/>
    <col min="10502" max="10502" width="12.7109375" style="214" customWidth="1"/>
    <col min="10503" max="10503" width="6.5703125" style="214" customWidth="1"/>
    <col min="10504" max="10504" width="3.85546875" style="214" customWidth="1"/>
    <col min="10505" max="10505" width="2.140625" style="214" customWidth="1"/>
    <col min="10506" max="10506" width="12.7109375" style="214" customWidth="1"/>
    <col min="10507" max="10507" width="6.5703125" style="214" customWidth="1"/>
    <col min="10508" max="10508" width="3.85546875" style="214" customWidth="1"/>
    <col min="10509" max="10509" width="2.140625" style="214" customWidth="1"/>
    <col min="10510" max="10510" width="12.7109375" style="214" customWidth="1"/>
    <col min="10511" max="10511" width="6.5703125" style="214" customWidth="1"/>
    <col min="10512" max="10512" width="3.85546875" style="214" customWidth="1"/>
    <col min="10513" max="10513" width="2.28515625" style="214" customWidth="1"/>
    <col min="10514" max="10514" width="12.7109375" style="214" customWidth="1"/>
    <col min="10515" max="10515" width="6.5703125" style="214" customWidth="1"/>
    <col min="10516" max="10516" width="3.85546875" style="214" customWidth="1"/>
    <col min="10517" max="10752" width="9.140625" style="214"/>
    <col min="10753" max="10754" width="3.140625" style="214" customWidth="1"/>
    <col min="10755" max="10755" width="24.140625" style="214" customWidth="1"/>
    <col min="10756" max="10756" width="4" style="214" customWidth="1"/>
    <col min="10757" max="10757" width="4.140625" style="214" customWidth="1"/>
    <col min="10758" max="10758" width="12.7109375" style="214" customWidth="1"/>
    <col min="10759" max="10759" width="6.5703125" style="214" customWidth="1"/>
    <col min="10760" max="10760" width="3.85546875" style="214" customWidth="1"/>
    <col min="10761" max="10761" width="2.140625" style="214" customWidth="1"/>
    <col min="10762" max="10762" width="12.7109375" style="214" customWidth="1"/>
    <col min="10763" max="10763" width="6.5703125" style="214" customWidth="1"/>
    <col min="10764" max="10764" width="3.85546875" style="214" customWidth="1"/>
    <col min="10765" max="10765" width="2.140625" style="214" customWidth="1"/>
    <col min="10766" max="10766" width="12.7109375" style="214" customWidth="1"/>
    <col min="10767" max="10767" width="6.5703125" style="214" customWidth="1"/>
    <col min="10768" max="10768" width="3.85546875" style="214" customWidth="1"/>
    <col min="10769" max="10769" width="2.28515625" style="214" customWidth="1"/>
    <col min="10770" max="10770" width="12.7109375" style="214" customWidth="1"/>
    <col min="10771" max="10771" width="6.5703125" style="214" customWidth="1"/>
    <col min="10772" max="10772" width="3.85546875" style="214" customWidth="1"/>
    <col min="10773" max="11008" width="9.140625" style="214"/>
    <col min="11009" max="11010" width="3.140625" style="214" customWidth="1"/>
    <col min="11011" max="11011" width="24.140625" style="214" customWidth="1"/>
    <col min="11012" max="11012" width="4" style="214" customWidth="1"/>
    <col min="11013" max="11013" width="4.140625" style="214" customWidth="1"/>
    <col min="11014" max="11014" width="12.7109375" style="214" customWidth="1"/>
    <col min="11015" max="11015" width="6.5703125" style="214" customWidth="1"/>
    <col min="11016" max="11016" width="3.85546875" style="214" customWidth="1"/>
    <col min="11017" max="11017" width="2.140625" style="214" customWidth="1"/>
    <col min="11018" max="11018" width="12.7109375" style="214" customWidth="1"/>
    <col min="11019" max="11019" width="6.5703125" style="214" customWidth="1"/>
    <col min="11020" max="11020" width="3.85546875" style="214" customWidth="1"/>
    <col min="11021" max="11021" width="2.140625" style="214" customWidth="1"/>
    <col min="11022" max="11022" width="12.7109375" style="214" customWidth="1"/>
    <col min="11023" max="11023" width="6.5703125" style="214" customWidth="1"/>
    <col min="11024" max="11024" width="3.85546875" style="214" customWidth="1"/>
    <col min="11025" max="11025" width="2.28515625" style="214" customWidth="1"/>
    <col min="11026" max="11026" width="12.7109375" style="214" customWidth="1"/>
    <col min="11027" max="11027" width="6.5703125" style="214" customWidth="1"/>
    <col min="11028" max="11028" width="3.85546875" style="214" customWidth="1"/>
    <col min="11029" max="11264" width="9.140625" style="214"/>
    <col min="11265" max="11266" width="3.140625" style="214" customWidth="1"/>
    <col min="11267" max="11267" width="24.140625" style="214" customWidth="1"/>
    <col min="11268" max="11268" width="4" style="214" customWidth="1"/>
    <col min="11269" max="11269" width="4.140625" style="214" customWidth="1"/>
    <col min="11270" max="11270" width="12.7109375" style="214" customWidth="1"/>
    <col min="11271" max="11271" width="6.5703125" style="214" customWidth="1"/>
    <col min="11272" max="11272" width="3.85546875" style="214" customWidth="1"/>
    <col min="11273" max="11273" width="2.140625" style="214" customWidth="1"/>
    <col min="11274" max="11274" width="12.7109375" style="214" customWidth="1"/>
    <col min="11275" max="11275" width="6.5703125" style="214" customWidth="1"/>
    <col min="11276" max="11276" width="3.85546875" style="214" customWidth="1"/>
    <col min="11277" max="11277" width="2.140625" style="214" customWidth="1"/>
    <col min="11278" max="11278" width="12.7109375" style="214" customWidth="1"/>
    <col min="11279" max="11279" width="6.5703125" style="214" customWidth="1"/>
    <col min="11280" max="11280" width="3.85546875" style="214" customWidth="1"/>
    <col min="11281" max="11281" width="2.28515625" style="214" customWidth="1"/>
    <col min="11282" max="11282" width="12.7109375" style="214" customWidth="1"/>
    <col min="11283" max="11283" width="6.5703125" style="214" customWidth="1"/>
    <col min="11284" max="11284" width="3.85546875" style="214" customWidth="1"/>
    <col min="11285" max="11520" width="9.140625" style="214"/>
    <col min="11521" max="11522" width="3.140625" style="214" customWidth="1"/>
    <col min="11523" max="11523" width="24.140625" style="214" customWidth="1"/>
    <col min="11524" max="11524" width="4" style="214" customWidth="1"/>
    <col min="11525" max="11525" width="4.140625" style="214" customWidth="1"/>
    <col min="11526" max="11526" width="12.7109375" style="214" customWidth="1"/>
    <col min="11527" max="11527" width="6.5703125" style="214" customWidth="1"/>
    <col min="11528" max="11528" width="3.85546875" style="214" customWidth="1"/>
    <col min="11529" max="11529" width="2.140625" style="214" customWidth="1"/>
    <col min="11530" max="11530" width="12.7109375" style="214" customWidth="1"/>
    <col min="11531" max="11531" width="6.5703125" style="214" customWidth="1"/>
    <col min="11532" max="11532" width="3.85546875" style="214" customWidth="1"/>
    <col min="11533" max="11533" width="2.140625" style="214" customWidth="1"/>
    <col min="11534" max="11534" width="12.7109375" style="214" customWidth="1"/>
    <col min="11535" max="11535" width="6.5703125" style="214" customWidth="1"/>
    <col min="11536" max="11536" width="3.85546875" style="214" customWidth="1"/>
    <col min="11537" max="11537" width="2.28515625" style="214" customWidth="1"/>
    <col min="11538" max="11538" width="12.7109375" style="214" customWidth="1"/>
    <col min="11539" max="11539" width="6.5703125" style="214" customWidth="1"/>
    <col min="11540" max="11540" width="3.85546875" style="214" customWidth="1"/>
    <col min="11541" max="11776" width="9.140625" style="214"/>
    <col min="11777" max="11778" width="3.140625" style="214" customWidth="1"/>
    <col min="11779" max="11779" width="24.140625" style="214" customWidth="1"/>
    <col min="11780" max="11780" width="4" style="214" customWidth="1"/>
    <col min="11781" max="11781" width="4.140625" style="214" customWidth="1"/>
    <col min="11782" max="11782" width="12.7109375" style="214" customWidth="1"/>
    <col min="11783" max="11783" width="6.5703125" style="214" customWidth="1"/>
    <col min="11784" max="11784" width="3.85546875" style="214" customWidth="1"/>
    <col min="11785" max="11785" width="2.140625" style="214" customWidth="1"/>
    <col min="11786" max="11786" width="12.7109375" style="214" customWidth="1"/>
    <col min="11787" max="11787" width="6.5703125" style="214" customWidth="1"/>
    <col min="11788" max="11788" width="3.85546875" style="214" customWidth="1"/>
    <col min="11789" max="11789" width="2.140625" style="214" customWidth="1"/>
    <col min="11790" max="11790" width="12.7109375" style="214" customWidth="1"/>
    <col min="11791" max="11791" width="6.5703125" style="214" customWidth="1"/>
    <col min="11792" max="11792" width="3.85546875" style="214" customWidth="1"/>
    <col min="11793" max="11793" width="2.28515625" style="214" customWidth="1"/>
    <col min="11794" max="11794" width="12.7109375" style="214" customWidth="1"/>
    <col min="11795" max="11795" width="6.5703125" style="214" customWidth="1"/>
    <col min="11796" max="11796" width="3.85546875" style="214" customWidth="1"/>
    <col min="11797" max="12032" width="9.140625" style="214"/>
    <col min="12033" max="12034" width="3.140625" style="214" customWidth="1"/>
    <col min="12035" max="12035" width="24.140625" style="214" customWidth="1"/>
    <col min="12036" max="12036" width="4" style="214" customWidth="1"/>
    <col min="12037" max="12037" width="4.140625" style="214" customWidth="1"/>
    <col min="12038" max="12038" width="12.7109375" style="214" customWidth="1"/>
    <col min="12039" max="12039" width="6.5703125" style="214" customWidth="1"/>
    <col min="12040" max="12040" width="3.85546875" style="214" customWidth="1"/>
    <col min="12041" max="12041" width="2.140625" style="214" customWidth="1"/>
    <col min="12042" max="12042" width="12.7109375" style="214" customWidth="1"/>
    <col min="12043" max="12043" width="6.5703125" style="214" customWidth="1"/>
    <col min="12044" max="12044" width="3.85546875" style="214" customWidth="1"/>
    <col min="12045" max="12045" width="2.140625" style="214" customWidth="1"/>
    <col min="12046" max="12046" width="12.7109375" style="214" customWidth="1"/>
    <col min="12047" max="12047" width="6.5703125" style="214" customWidth="1"/>
    <col min="12048" max="12048" width="3.85546875" style="214" customWidth="1"/>
    <col min="12049" max="12049" width="2.28515625" style="214" customWidth="1"/>
    <col min="12050" max="12050" width="12.7109375" style="214" customWidth="1"/>
    <col min="12051" max="12051" width="6.5703125" style="214" customWidth="1"/>
    <col min="12052" max="12052" width="3.85546875" style="214" customWidth="1"/>
    <col min="12053" max="12288" width="9.140625" style="214"/>
    <col min="12289" max="12290" width="3.140625" style="214" customWidth="1"/>
    <col min="12291" max="12291" width="24.140625" style="214" customWidth="1"/>
    <col min="12292" max="12292" width="4" style="214" customWidth="1"/>
    <col min="12293" max="12293" width="4.140625" style="214" customWidth="1"/>
    <col min="12294" max="12294" width="12.7109375" style="214" customWidth="1"/>
    <col min="12295" max="12295" width="6.5703125" style="214" customWidth="1"/>
    <col min="12296" max="12296" width="3.85546875" style="214" customWidth="1"/>
    <col min="12297" max="12297" width="2.140625" style="214" customWidth="1"/>
    <col min="12298" max="12298" width="12.7109375" style="214" customWidth="1"/>
    <col min="12299" max="12299" width="6.5703125" style="214" customWidth="1"/>
    <col min="12300" max="12300" width="3.85546875" style="214" customWidth="1"/>
    <col min="12301" max="12301" width="2.140625" style="214" customWidth="1"/>
    <col min="12302" max="12302" width="12.7109375" style="214" customWidth="1"/>
    <col min="12303" max="12303" width="6.5703125" style="214" customWidth="1"/>
    <col min="12304" max="12304" width="3.85546875" style="214" customWidth="1"/>
    <col min="12305" max="12305" width="2.28515625" style="214" customWidth="1"/>
    <col min="12306" max="12306" width="12.7109375" style="214" customWidth="1"/>
    <col min="12307" max="12307" width="6.5703125" style="214" customWidth="1"/>
    <col min="12308" max="12308" width="3.85546875" style="214" customWidth="1"/>
    <col min="12309" max="12544" width="9.140625" style="214"/>
    <col min="12545" max="12546" width="3.140625" style="214" customWidth="1"/>
    <col min="12547" max="12547" width="24.140625" style="214" customWidth="1"/>
    <col min="12548" max="12548" width="4" style="214" customWidth="1"/>
    <col min="12549" max="12549" width="4.140625" style="214" customWidth="1"/>
    <col min="12550" max="12550" width="12.7109375" style="214" customWidth="1"/>
    <col min="12551" max="12551" width="6.5703125" style="214" customWidth="1"/>
    <col min="12552" max="12552" width="3.85546875" style="214" customWidth="1"/>
    <col min="12553" max="12553" width="2.140625" style="214" customWidth="1"/>
    <col min="12554" max="12554" width="12.7109375" style="214" customWidth="1"/>
    <col min="12555" max="12555" width="6.5703125" style="214" customWidth="1"/>
    <col min="12556" max="12556" width="3.85546875" style="214" customWidth="1"/>
    <col min="12557" max="12557" width="2.140625" style="214" customWidth="1"/>
    <col min="12558" max="12558" width="12.7109375" style="214" customWidth="1"/>
    <col min="12559" max="12559" width="6.5703125" style="214" customWidth="1"/>
    <col min="12560" max="12560" width="3.85546875" style="214" customWidth="1"/>
    <col min="12561" max="12561" width="2.28515625" style="214" customWidth="1"/>
    <col min="12562" max="12562" width="12.7109375" style="214" customWidth="1"/>
    <col min="12563" max="12563" width="6.5703125" style="214" customWidth="1"/>
    <col min="12564" max="12564" width="3.85546875" style="214" customWidth="1"/>
    <col min="12565" max="12800" width="9.140625" style="214"/>
    <col min="12801" max="12802" width="3.140625" style="214" customWidth="1"/>
    <col min="12803" max="12803" width="24.140625" style="214" customWidth="1"/>
    <col min="12804" max="12804" width="4" style="214" customWidth="1"/>
    <col min="12805" max="12805" width="4.140625" style="214" customWidth="1"/>
    <col min="12806" max="12806" width="12.7109375" style="214" customWidth="1"/>
    <col min="12807" max="12807" width="6.5703125" style="214" customWidth="1"/>
    <col min="12808" max="12808" width="3.85546875" style="214" customWidth="1"/>
    <col min="12809" max="12809" width="2.140625" style="214" customWidth="1"/>
    <col min="12810" max="12810" width="12.7109375" style="214" customWidth="1"/>
    <col min="12811" max="12811" width="6.5703125" style="214" customWidth="1"/>
    <col min="12812" max="12812" width="3.85546875" style="214" customWidth="1"/>
    <col min="12813" max="12813" width="2.140625" style="214" customWidth="1"/>
    <col min="12814" max="12814" width="12.7109375" style="214" customWidth="1"/>
    <col min="12815" max="12815" width="6.5703125" style="214" customWidth="1"/>
    <col min="12816" max="12816" width="3.85546875" style="214" customWidth="1"/>
    <col min="12817" max="12817" width="2.28515625" style="214" customWidth="1"/>
    <col min="12818" max="12818" width="12.7109375" style="214" customWidth="1"/>
    <col min="12819" max="12819" width="6.5703125" style="214" customWidth="1"/>
    <col min="12820" max="12820" width="3.85546875" style="214" customWidth="1"/>
    <col min="12821" max="13056" width="9.140625" style="214"/>
    <col min="13057" max="13058" width="3.140625" style="214" customWidth="1"/>
    <col min="13059" max="13059" width="24.140625" style="214" customWidth="1"/>
    <col min="13060" max="13060" width="4" style="214" customWidth="1"/>
    <col min="13061" max="13061" width="4.140625" style="214" customWidth="1"/>
    <col min="13062" max="13062" width="12.7109375" style="214" customWidth="1"/>
    <col min="13063" max="13063" width="6.5703125" style="214" customWidth="1"/>
    <col min="13064" max="13064" width="3.85546875" style="214" customWidth="1"/>
    <col min="13065" max="13065" width="2.140625" style="214" customWidth="1"/>
    <col min="13066" max="13066" width="12.7109375" style="214" customWidth="1"/>
    <col min="13067" max="13067" width="6.5703125" style="214" customWidth="1"/>
    <col min="13068" max="13068" width="3.85546875" style="214" customWidth="1"/>
    <col min="13069" max="13069" width="2.140625" style="214" customWidth="1"/>
    <col min="13070" max="13070" width="12.7109375" style="214" customWidth="1"/>
    <col min="13071" max="13071" width="6.5703125" style="214" customWidth="1"/>
    <col min="13072" max="13072" width="3.85546875" style="214" customWidth="1"/>
    <col min="13073" max="13073" width="2.28515625" style="214" customWidth="1"/>
    <col min="13074" max="13074" width="12.7109375" style="214" customWidth="1"/>
    <col min="13075" max="13075" width="6.5703125" style="214" customWidth="1"/>
    <col min="13076" max="13076" width="3.85546875" style="214" customWidth="1"/>
    <col min="13077" max="13312" width="9.140625" style="214"/>
    <col min="13313" max="13314" width="3.140625" style="214" customWidth="1"/>
    <col min="13315" max="13315" width="24.140625" style="214" customWidth="1"/>
    <col min="13316" max="13316" width="4" style="214" customWidth="1"/>
    <col min="13317" max="13317" width="4.140625" style="214" customWidth="1"/>
    <col min="13318" max="13318" width="12.7109375" style="214" customWidth="1"/>
    <col min="13319" max="13319" width="6.5703125" style="214" customWidth="1"/>
    <col min="13320" max="13320" width="3.85546875" style="214" customWidth="1"/>
    <col min="13321" max="13321" width="2.140625" style="214" customWidth="1"/>
    <col min="13322" max="13322" width="12.7109375" style="214" customWidth="1"/>
    <col min="13323" max="13323" width="6.5703125" style="214" customWidth="1"/>
    <col min="13324" max="13324" width="3.85546875" style="214" customWidth="1"/>
    <col min="13325" max="13325" width="2.140625" style="214" customWidth="1"/>
    <col min="13326" max="13326" width="12.7109375" style="214" customWidth="1"/>
    <col min="13327" max="13327" width="6.5703125" style="214" customWidth="1"/>
    <col min="13328" max="13328" width="3.85546875" style="214" customWidth="1"/>
    <col min="13329" max="13329" width="2.28515625" style="214" customWidth="1"/>
    <col min="13330" max="13330" width="12.7109375" style="214" customWidth="1"/>
    <col min="13331" max="13331" width="6.5703125" style="214" customWidth="1"/>
    <col min="13332" max="13332" width="3.85546875" style="214" customWidth="1"/>
    <col min="13333" max="13568" width="9.140625" style="214"/>
    <col min="13569" max="13570" width="3.140625" style="214" customWidth="1"/>
    <col min="13571" max="13571" width="24.140625" style="214" customWidth="1"/>
    <col min="13572" max="13572" width="4" style="214" customWidth="1"/>
    <col min="13573" max="13573" width="4.140625" style="214" customWidth="1"/>
    <col min="13574" max="13574" width="12.7109375" style="214" customWidth="1"/>
    <col min="13575" max="13575" width="6.5703125" style="214" customWidth="1"/>
    <col min="13576" max="13576" width="3.85546875" style="214" customWidth="1"/>
    <col min="13577" max="13577" width="2.140625" style="214" customWidth="1"/>
    <col min="13578" max="13578" width="12.7109375" style="214" customWidth="1"/>
    <col min="13579" max="13579" width="6.5703125" style="214" customWidth="1"/>
    <col min="13580" max="13580" width="3.85546875" style="214" customWidth="1"/>
    <col min="13581" max="13581" width="2.140625" style="214" customWidth="1"/>
    <col min="13582" max="13582" width="12.7109375" style="214" customWidth="1"/>
    <col min="13583" max="13583" width="6.5703125" style="214" customWidth="1"/>
    <col min="13584" max="13584" width="3.85546875" style="214" customWidth="1"/>
    <col min="13585" max="13585" width="2.28515625" style="214" customWidth="1"/>
    <col min="13586" max="13586" width="12.7109375" style="214" customWidth="1"/>
    <col min="13587" max="13587" width="6.5703125" style="214" customWidth="1"/>
    <col min="13588" max="13588" width="3.85546875" style="214" customWidth="1"/>
    <col min="13589" max="13824" width="9.140625" style="214"/>
    <col min="13825" max="13826" width="3.140625" style="214" customWidth="1"/>
    <col min="13827" max="13827" width="24.140625" style="214" customWidth="1"/>
    <col min="13828" max="13828" width="4" style="214" customWidth="1"/>
    <col min="13829" max="13829" width="4.140625" style="214" customWidth="1"/>
    <col min="13830" max="13830" width="12.7109375" style="214" customWidth="1"/>
    <col min="13831" max="13831" width="6.5703125" style="214" customWidth="1"/>
    <col min="13832" max="13832" width="3.85546875" style="214" customWidth="1"/>
    <col min="13833" max="13833" width="2.140625" style="214" customWidth="1"/>
    <col min="13834" max="13834" width="12.7109375" style="214" customWidth="1"/>
    <col min="13835" max="13835" width="6.5703125" style="214" customWidth="1"/>
    <col min="13836" max="13836" width="3.85546875" style="214" customWidth="1"/>
    <col min="13837" max="13837" width="2.140625" style="214" customWidth="1"/>
    <col min="13838" max="13838" width="12.7109375" style="214" customWidth="1"/>
    <col min="13839" max="13839" width="6.5703125" style="214" customWidth="1"/>
    <col min="13840" max="13840" width="3.85546875" style="214" customWidth="1"/>
    <col min="13841" max="13841" width="2.28515625" style="214" customWidth="1"/>
    <col min="13842" max="13842" width="12.7109375" style="214" customWidth="1"/>
    <col min="13843" max="13843" width="6.5703125" style="214" customWidth="1"/>
    <col min="13844" max="13844" width="3.85546875" style="214" customWidth="1"/>
    <col min="13845" max="14080" width="9.140625" style="214"/>
    <col min="14081" max="14082" width="3.140625" style="214" customWidth="1"/>
    <col min="14083" max="14083" width="24.140625" style="214" customWidth="1"/>
    <col min="14084" max="14084" width="4" style="214" customWidth="1"/>
    <col min="14085" max="14085" width="4.140625" style="214" customWidth="1"/>
    <col min="14086" max="14086" width="12.7109375" style="214" customWidth="1"/>
    <col min="14087" max="14087" width="6.5703125" style="214" customWidth="1"/>
    <col min="14088" max="14088" width="3.85546875" style="214" customWidth="1"/>
    <col min="14089" max="14089" width="2.140625" style="214" customWidth="1"/>
    <col min="14090" max="14090" width="12.7109375" style="214" customWidth="1"/>
    <col min="14091" max="14091" width="6.5703125" style="214" customWidth="1"/>
    <col min="14092" max="14092" width="3.85546875" style="214" customWidth="1"/>
    <col min="14093" max="14093" width="2.140625" style="214" customWidth="1"/>
    <col min="14094" max="14094" width="12.7109375" style="214" customWidth="1"/>
    <col min="14095" max="14095" width="6.5703125" style="214" customWidth="1"/>
    <col min="14096" max="14096" width="3.85546875" style="214" customWidth="1"/>
    <col min="14097" max="14097" width="2.28515625" style="214" customWidth="1"/>
    <col min="14098" max="14098" width="12.7109375" style="214" customWidth="1"/>
    <col min="14099" max="14099" width="6.5703125" style="214" customWidth="1"/>
    <col min="14100" max="14100" width="3.85546875" style="214" customWidth="1"/>
    <col min="14101" max="14336" width="9.140625" style="214"/>
    <col min="14337" max="14338" width="3.140625" style="214" customWidth="1"/>
    <col min="14339" max="14339" width="24.140625" style="214" customWidth="1"/>
    <col min="14340" max="14340" width="4" style="214" customWidth="1"/>
    <col min="14341" max="14341" width="4.140625" style="214" customWidth="1"/>
    <col min="14342" max="14342" width="12.7109375" style="214" customWidth="1"/>
    <col min="14343" max="14343" width="6.5703125" style="214" customWidth="1"/>
    <col min="14344" max="14344" width="3.85546875" style="214" customWidth="1"/>
    <col min="14345" max="14345" width="2.140625" style="214" customWidth="1"/>
    <col min="14346" max="14346" width="12.7109375" style="214" customWidth="1"/>
    <col min="14347" max="14347" width="6.5703125" style="214" customWidth="1"/>
    <col min="14348" max="14348" width="3.85546875" style="214" customWidth="1"/>
    <col min="14349" max="14349" width="2.140625" style="214" customWidth="1"/>
    <col min="14350" max="14350" width="12.7109375" style="214" customWidth="1"/>
    <col min="14351" max="14351" width="6.5703125" style="214" customWidth="1"/>
    <col min="14352" max="14352" width="3.85546875" style="214" customWidth="1"/>
    <col min="14353" max="14353" width="2.28515625" style="214" customWidth="1"/>
    <col min="14354" max="14354" width="12.7109375" style="214" customWidth="1"/>
    <col min="14355" max="14355" width="6.5703125" style="214" customWidth="1"/>
    <col min="14356" max="14356" width="3.85546875" style="214" customWidth="1"/>
    <col min="14357" max="14592" width="9.140625" style="214"/>
    <col min="14593" max="14594" width="3.140625" style="214" customWidth="1"/>
    <col min="14595" max="14595" width="24.140625" style="214" customWidth="1"/>
    <col min="14596" max="14596" width="4" style="214" customWidth="1"/>
    <col min="14597" max="14597" width="4.140625" style="214" customWidth="1"/>
    <col min="14598" max="14598" width="12.7109375" style="214" customWidth="1"/>
    <col min="14599" max="14599" width="6.5703125" style="214" customWidth="1"/>
    <col min="14600" max="14600" width="3.85546875" style="214" customWidth="1"/>
    <col min="14601" max="14601" width="2.140625" style="214" customWidth="1"/>
    <col min="14602" max="14602" width="12.7109375" style="214" customWidth="1"/>
    <col min="14603" max="14603" width="6.5703125" style="214" customWidth="1"/>
    <col min="14604" max="14604" width="3.85546875" style="214" customWidth="1"/>
    <col min="14605" max="14605" width="2.140625" style="214" customWidth="1"/>
    <col min="14606" max="14606" width="12.7109375" style="214" customWidth="1"/>
    <col min="14607" max="14607" width="6.5703125" style="214" customWidth="1"/>
    <col min="14608" max="14608" width="3.85546875" style="214" customWidth="1"/>
    <col min="14609" max="14609" width="2.28515625" style="214" customWidth="1"/>
    <col min="14610" max="14610" width="12.7109375" style="214" customWidth="1"/>
    <col min="14611" max="14611" width="6.5703125" style="214" customWidth="1"/>
    <col min="14612" max="14612" width="3.85546875" style="214" customWidth="1"/>
    <col min="14613" max="14848" width="9.140625" style="214"/>
    <col min="14849" max="14850" width="3.140625" style="214" customWidth="1"/>
    <col min="14851" max="14851" width="24.140625" style="214" customWidth="1"/>
    <col min="14852" max="14852" width="4" style="214" customWidth="1"/>
    <col min="14853" max="14853" width="4.140625" style="214" customWidth="1"/>
    <col min="14854" max="14854" width="12.7109375" style="214" customWidth="1"/>
    <col min="14855" max="14855" width="6.5703125" style="214" customWidth="1"/>
    <col min="14856" max="14856" width="3.85546875" style="214" customWidth="1"/>
    <col min="14857" max="14857" width="2.140625" style="214" customWidth="1"/>
    <col min="14858" max="14858" width="12.7109375" style="214" customWidth="1"/>
    <col min="14859" max="14859" width="6.5703125" style="214" customWidth="1"/>
    <col min="14860" max="14860" width="3.85546875" style="214" customWidth="1"/>
    <col min="14861" max="14861" width="2.140625" style="214" customWidth="1"/>
    <col min="14862" max="14862" width="12.7109375" style="214" customWidth="1"/>
    <col min="14863" max="14863" width="6.5703125" style="214" customWidth="1"/>
    <col min="14864" max="14864" width="3.85546875" style="214" customWidth="1"/>
    <col min="14865" max="14865" width="2.28515625" style="214" customWidth="1"/>
    <col min="14866" max="14866" width="12.7109375" style="214" customWidth="1"/>
    <col min="14867" max="14867" width="6.5703125" style="214" customWidth="1"/>
    <col min="14868" max="14868" width="3.85546875" style="214" customWidth="1"/>
    <col min="14869" max="15104" width="9.140625" style="214"/>
    <col min="15105" max="15106" width="3.140625" style="214" customWidth="1"/>
    <col min="15107" max="15107" width="24.140625" style="214" customWidth="1"/>
    <col min="15108" max="15108" width="4" style="214" customWidth="1"/>
    <col min="15109" max="15109" width="4.140625" style="214" customWidth="1"/>
    <col min="15110" max="15110" width="12.7109375" style="214" customWidth="1"/>
    <col min="15111" max="15111" width="6.5703125" style="214" customWidth="1"/>
    <col min="15112" max="15112" width="3.85546875" style="214" customWidth="1"/>
    <col min="15113" max="15113" width="2.140625" style="214" customWidth="1"/>
    <col min="15114" max="15114" width="12.7109375" style="214" customWidth="1"/>
    <col min="15115" max="15115" width="6.5703125" style="214" customWidth="1"/>
    <col min="15116" max="15116" width="3.85546875" style="214" customWidth="1"/>
    <col min="15117" max="15117" width="2.140625" style="214" customWidth="1"/>
    <col min="15118" max="15118" width="12.7109375" style="214" customWidth="1"/>
    <col min="15119" max="15119" width="6.5703125" style="214" customWidth="1"/>
    <col min="15120" max="15120" width="3.85546875" style="214" customWidth="1"/>
    <col min="15121" max="15121" width="2.28515625" style="214" customWidth="1"/>
    <col min="15122" max="15122" width="12.7109375" style="214" customWidth="1"/>
    <col min="15123" max="15123" width="6.5703125" style="214" customWidth="1"/>
    <col min="15124" max="15124" width="3.85546875" style="214" customWidth="1"/>
    <col min="15125" max="15360" width="9.140625" style="214"/>
    <col min="15361" max="15362" width="3.140625" style="214" customWidth="1"/>
    <col min="15363" max="15363" width="24.140625" style="214" customWidth="1"/>
    <col min="15364" max="15364" width="4" style="214" customWidth="1"/>
    <col min="15365" max="15365" width="4.140625" style="214" customWidth="1"/>
    <col min="15366" max="15366" width="12.7109375" style="214" customWidth="1"/>
    <col min="15367" max="15367" width="6.5703125" style="214" customWidth="1"/>
    <col min="15368" max="15368" width="3.85546875" style="214" customWidth="1"/>
    <col min="15369" max="15369" width="2.140625" style="214" customWidth="1"/>
    <col min="15370" max="15370" width="12.7109375" style="214" customWidth="1"/>
    <col min="15371" max="15371" width="6.5703125" style="214" customWidth="1"/>
    <col min="15372" max="15372" width="3.85546875" style="214" customWidth="1"/>
    <col min="15373" max="15373" width="2.140625" style="214" customWidth="1"/>
    <col min="15374" max="15374" width="12.7109375" style="214" customWidth="1"/>
    <col min="15375" max="15375" width="6.5703125" style="214" customWidth="1"/>
    <col min="15376" max="15376" width="3.85546875" style="214" customWidth="1"/>
    <col min="15377" max="15377" width="2.28515625" style="214" customWidth="1"/>
    <col min="15378" max="15378" width="12.7109375" style="214" customWidth="1"/>
    <col min="15379" max="15379" width="6.5703125" style="214" customWidth="1"/>
    <col min="15380" max="15380" width="3.85546875" style="214" customWidth="1"/>
    <col min="15381" max="15616" width="9.140625" style="214"/>
    <col min="15617" max="15618" width="3.140625" style="214" customWidth="1"/>
    <col min="15619" max="15619" width="24.140625" style="214" customWidth="1"/>
    <col min="15620" max="15620" width="4" style="214" customWidth="1"/>
    <col min="15621" max="15621" width="4.140625" style="214" customWidth="1"/>
    <col min="15622" max="15622" width="12.7109375" style="214" customWidth="1"/>
    <col min="15623" max="15623" width="6.5703125" style="214" customWidth="1"/>
    <col min="15624" max="15624" width="3.85546875" style="214" customWidth="1"/>
    <col min="15625" max="15625" width="2.140625" style="214" customWidth="1"/>
    <col min="15626" max="15626" width="12.7109375" style="214" customWidth="1"/>
    <col min="15627" max="15627" width="6.5703125" style="214" customWidth="1"/>
    <col min="15628" max="15628" width="3.85546875" style="214" customWidth="1"/>
    <col min="15629" max="15629" width="2.140625" style="214" customWidth="1"/>
    <col min="15630" max="15630" width="12.7109375" style="214" customWidth="1"/>
    <col min="15631" max="15631" width="6.5703125" style="214" customWidth="1"/>
    <col min="15632" max="15632" width="3.85546875" style="214" customWidth="1"/>
    <col min="15633" max="15633" width="2.28515625" style="214" customWidth="1"/>
    <col min="15634" max="15634" width="12.7109375" style="214" customWidth="1"/>
    <col min="15635" max="15635" width="6.5703125" style="214" customWidth="1"/>
    <col min="15636" max="15636" width="3.85546875" style="214" customWidth="1"/>
    <col min="15637" max="15872" width="9.140625" style="214"/>
    <col min="15873" max="15874" width="3.140625" style="214" customWidth="1"/>
    <col min="15875" max="15875" width="24.140625" style="214" customWidth="1"/>
    <col min="15876" max="15876" width="4" style="214" customWidth="1"/>
    <col min="15877" max="15877" width="4.140625" style="214" customWidth="1"/>
    <col min="15878" max="15878" width="12.7109375" style="214" customWidth="1"/>
    <col min="15879" max="15879" width="6.5703125" style="214" customWidth="1"/>
    <col min="15880" max="15880" width="3.85546875" style="214" customWidth="1"/>
    <col min="15881" max="15881" width="2.140625" style="214" customWidth="1"/>
    <col min="15882" max="15882" width="12.7109375" style="214" customWidth="1"/>
    <col min="15883" max="15883" width="6.5703125" style="214" customWidth="1"/>
    <col min="15884" max="15884" width="3.85546875" style="214" customWidth="1"/>
    <col min="15885" max="15885" width="2.140625" style="214" customWidth="1"/>
    <col min="15886" max="15886" width="12.7109375" style="214" customWidth="1"/>
    <col min="15887" max="15887" width="6.5703125" style="214" customWidth="1"/>
    <col min="15888" max="15888" width="3.85546875" style="214" customWidth="1"/>
    <col min="15889" max="15889" width="2.28515625" style="214" customWidth="1"/>
    <col min="15890" max="15890" width="12.7109375" style="214" customWidth="1"/>
    <col min="15891" max="15891" width="6.5703125" style="214" customWidth="1"/>
    <col min="15892" max="15892" width="3.85546875" style="214" customWidth="1"/>
    <col min="15893" max="16128" width="9.140625" style="214"/>
    <col min="16129" max="16130" width="3.140625" style="214" customWidth="1"/>
    <col min="16131" max="16131" width="24.140625" style="214" customWidth="1"/>
    <col min="16132" max="16132" width="4" style="214" customWidth="1"/>
    <col min="16133" max="16133" width="4.140625" style="214" customWidth="1"/>
    <col min="16134" max="16134" width="12.7109375" style="214" customWidth="1"/>
    <col min="16135" max="16135" width="6.5703125" style="214" customWidth="1"/>
    <col min="16136" max="16136" width="3.85546875" style="214" customWidth="1"/>
    <col min="16137" max="16137" width="2.140625" style="214" customWidth="1"/>
    <col min="16138" max="16138" width="12.7109375" style="214" customWidth="1"/>
    <col min="16139" max="16139" width="6.5703125" style="214" customWidth="1"/>
    <col min="16140" max="16140" width="3.85546875" style="214" customWidth="1"/>
    <col min="16141" max="16141" width="2.140625" style="214" customWidth="1"/>
    <col min="16142" max="16142" width="12.7109375" style="214" customWidth="1"/>
    <col min="16143" max="16143" width="6.5703125" style="214" customWidth="1"/>
    <col min="16144" max="16144" width="3.85546875" style="214" customWidth="1"/>
    <col min="16145" max="16145" width="2.28515625" style="214" customWidth="1"/>
    <col min="16146" max="16146" width="12.7109375" style="214" customWidth="1"/>
    <col min="16147" max="16147" width="6.5703125" style="214" customWidth="1"/>
    <col min="16148" max="16148" width="3.85546875" style="214" customWidth="1"/>
    <col min="16149" max="16384" width="9.140625" style="214"/>
  </cols>
  <sheetData>
    <row r="1" spans="3:38" ht="32.25" customHeight="1">
      <c r="C1" s="213"/>
      <c r="Y1" s="126"/>
      <c r="Z1" s="126"/>
      <c r="AA1" s="126"/>
      <c r="AB1" s="126"/>
      <c r="AC1" s="126"/>
      <c r="AD1" s="126"/>
      <c r="AE1" s="126"/>
      <c r="AF1" s="126"/>
      <c r="AG1" s="126"/>
      <c r="AH1" s="126"/>
      <c r="AI1" s="126"/>
      <c r="AJ1" s="126"/>
    </row>
    <row r="2" spans="3:38" ht="12.75" customHeight="1">
      <c r="C2" s="215" t="s">
        <v>228</v>
      </c>
      <c r="Y2" s="126"/>
      <c r="Z2" s="126"/>
      <c r="AA2" s="126"/>
      <c r="AB2" s="126"/>
      <c r="AC2" s="126"/>
      <c r="AD2" s="126"/>
      <c r="AE2" s="126"/>
      <c r="AF2" s="126"/>
      <c r="AG2" s="126"/>
      <c r="AH2" s="126"/>
      <c r="AI2" s="126"/>
      <c r="AJ2" s="126"/>
    </row>
    <row r="3" spans="3:38" ht="12.75" customHeight="1">
      <c r="C3" s="215" t="s">
        <v>132</v>
      </c>
      <c r="Y3" s="126"/>
      <c r="Z3" s="126"/>
      <c r="AA3" s="126"/>
      <c r="AB3" s="126"/>
      <c r="AC3" s="126"/>
      <c r="AD3" s="998"/>
      <c r="AE3" s="998"/>
      <c r="AF3" s="998"/>
      <c r="AG3" s="998"/>
      <c r="AH3" s="998"/>
      <c r="AI3" s="998"/>
      <c r="AJ3" s="126"/>
      <c r="AK3" s="90"/>
      <c r="AL3" s="90"/>
    </row>
    <row r="4" spans="3:38" ht="12.75" customHeight="1">
      <c r="C4" s="215" t="s">
        <v>229</v>
      </c>
      <c r="Y4" s="126"/>
      <c r="Z4" s="514" t="s">
        <v>190</v>
      </c>
      <c r="AA4" s="622" t="s">
        <v>163</v>
      </c>
      <c r="AB4" s="622" t="s">
        <v>164</v>
      </c>
      <c r="AC4" s="126"/>
      <c r="AD4" s="622"/>
      <c r="AE4" s="622"/>
      <c r="AF4" s="622"/>
      <c r="AG4" s="622"/>
      <c r="AH4" s="622"/>
      <c r="AI4" s="622"/>
      <c r="AJ4" s="500"/>
      <c r="AK4" s="392"/>
      <c r="AL4" s="90"/>
    </row>
    <row r="5" spans="3:38" ht="12.75" customHeight="1">
      <c r="C5" s="215"/>
      <c r="Y5" s="126"/>
      <c r="Z5" s="645">
        <f ca="1">((((1+$G$14/100*1)*1)/((1+($G$14/100*1-(up_share/100*1)))*1))*$F$13)-$F$13</f>
        <v>1518045.2426178306</v>
      </c>
      <c r="AA5" s="501">
        <f ca="1">Z5*6.56%</f>
        <v>99583.767915729681</v>
      </c>
      <c r="AB5" s="502">
        <f t="shared" ref="AB5:AB7" ca="1" si="0">Z5-AA5</f>
        <v>1418461.474702101</v>
      </c>
      <c r="AC5" s="126"/>
      <c r="AD5" s="511"/>
      <c r="AE5" s="511"/>
      <c r="AF5" s="511"/>
      <c r="AG5" s="511"/>
      <c r="AH5" s="511"/>
      <c r="AI5" s="504"/>
      <c r="AJ5" s="1014"/>
      <c r="AK5" s="303"/>
      <c r="AL5" s="90"/>
    </row>
    <row r="6" spans="3:38" ht="12.75" customHeight="1">
      <c r="C6" s="215"/>
      <c r="Y6" s="126"/>
      <c r="Z6" s="645">
        <f ca="1">((((1+$K$14/100*2)*2)/((1+($K$14/100*2-(up_share/100*2)))*2))*$J$13)-$J$13</f>
        <v>2668791.7425622195</v>
      </c>
      <c r="AA6" s="501">
        <f ca="1">Z6*6.56%</f>
        <v>175072.73831208158</v>
      </c>
      <c r="AB6" s="502">
        <f t="shared" ca="1" si="0"/>
        <v>2493719.0042501381</v>
      </c>
      <c r="AC6" s="126"/>
      <c r="AD6" s="511"/>
      <c r="AE6" s="511"/>
      <c r="AF6" s="511"/>
      <c r="AG6" s="511"/>
      <c r="AH6" s="511"/>
      <c r="AI6" s="504"/>
      <c r="AJ6" s="1014"/>
      <c r="AK6" s="303"/>
      <c r="AL6" s="90"/>
    </row>
    <row r="7" spans="3:38" ht="12.75" customHeight="1">
      <c r="C7" s="219"/>
      <c r="Y7" s="126"/>
      <c r="Z7" s="645">
        <f ca="1">((((1+$O$14/100*3)*3)/((1+($O$14/100*3-(up_share/100*3)))*3))*$N$13)-$N$13</f>
        <v>3541663.8689317107</v>
      </c>
      <c r="AA7" s="501">
        <f ca="1">Z7*6.56%</f>
        <v>232333.1498019202</v>
      </c>
      <c r="AB7" s="502">
        <f t="shared" ca="1" si="0"/>
        <v>3309330.7191297906</v>
      </c>
      <c r="AC7" s="126"/>
      <c r="AD7" s="511"/>
      <c r="AE7" s="511"/>
      <c r="AF7" s="511"/>
      <c r="AG7" s="511"/>
      <c r="AH7" s="511"/>
      <c r="AI7" s="504"/>
      <c r="AJ7" s="1014"/>
      <c r="AK7" s="303"/>
      <c r="AL7" s="90"/>
    </row>
    <row r="8" spans="3:38" ht="20.25" customHeight="1">
      <c r="C8" s="219" t="s">
        <v>130</v>
      </c>
      <c r="F8" s="1021" t="s">
        <v>129</v>
      </c>
      <c r="G8" s="1022"/>
      <c r="H8" s="1023"/>
      <c r="I8" s="297"/>
      <c r="J8" s="1021" t="s">
        <v>128</v>
      </c>
      <c r="K8" s="1022"/>
      <c r="L8" s="1023"/>
      <c r="M8" s="297"/>
      <c r="N8" s="1021" t="s">
        <v>127</v>
      </c>
      <c r="O8" s="1022"/>
      <c r="P8" s="1023"/>
      <c r="Q8" s="297"/>
      <c r="R8" s="1021" t="s">
        <v>126</v>
      </c>
      <c r="S8" s="1022"/>
      <c r="T8" s="1023"/>
      <c r="U8" s="228"/>
      <c r="V8" s="1021" t="s">
        <v>217</v>
      </c>
      <c r="W8" s="1022"/>
      <c r="X8" s="1023"/>
      <c r="Y8" s="126"/>
      <c r="Z8" s="645">
        <f ca="1">((((1+$S$14/100*4)*4)/((1+($S$14/100*4-(up_share/100*4)))*4))*$R$13)-$R$13</f>
        <v>4134995.2963311374</v>
      </c>
      <c r="AA8" s="501">
        <f ca="1">Z8*6.56%</f>
        <v>271255.6914393226</v>
      </c>
      <c r="AB8" s="502">
        <f ca="1">Z8-AA8</f>
        <v>3863739.6048918148</v>
      </c>
      <c r="AC8" s="126"/>
      <c r="AD8" s="511"/>
      <c r="AE8" s="511"/>
      <c r="AF8" s="511"/>
      <c r="AG8" s="511"/>
      <c r="AH8" s="511"/>
      <c r="AI8" s="504"/>
      <c r="AJ8" s="1014"/>
      <c r="AK8" s="303"/>
      <c r="AL8" s="90"/>
    </row>
    <row r="9" spans="3:38" ht="12.75" customHeight="1">
      <c r="C9" s="219"/>
      <c r="F9" s="273"/>
      <c r="G9" s="90"/>
      <c r="H9" s="274"/>
      <c r="I9" s="90"/>
      <c r="J9" s="273"/>
      <c r="K9" s="90"/>
      <c r="L9" s="274"/>
      <c r="M9" s="90"/>
      <c r="N9" s="273"/>
      <c r="O9" s="90"/>
      <c r="P9" s="274"/>
      <c r="Q9" s="90"/>
      <c r="R9" s="273"/>
      <c r="S9" s="90"/>
      <c r="T9" s="274"/>
      <c r="V9" s="273"/>
      <c r="W9" s="90"/>
      <c r="X9" s="274"/>
      <c r="Y9" s="126"/>
      <c r="Z9" s="645">
        <f ca="1">((((1+$W$14/100*5)*5)/((1+($W$14/100*5-(up_share/100*5)))*5))*$V$13)-$V$13</f>
        <v>4614698.1627296209</v>
      </c>
      <c r="AA9" s="501">
        <f ca="1">Z9*6.56%</f>
        <v>302724.19947506307</v>
      </c>
      <c r="AB9" s="502">
        <f ca="1">Z9-AA9</f>
        <v>4311973.9632545579</v>
      </c>
      <c r="AC9" s="126"/>
      <c r="AD9" s="511"/>
      <c r="AE9" s="511"/>
      <c r="AF9" s="511"/>
      <c r="AG9" s="511"/>
      <c r="AH9" s="511"/>
      <c r="AI9" s="504"/>
      <c r="AJ9" s="1014"/>
      <c r="AK9" s="303"/>
      <c r="AL9" s="90"/>
    </row>
    <row r="10" spans="3:38" ht="12.75" customHeight="1">
      <c r="C10" s="219" t="s">
        <v>125</v>
      </c>
      <c r="D10" s="234" t="s">
        <v>111</v>
      </c>
      <c r="E10" s="214" t="s">
        <v>110</v>
      </c>
      <c r="F10" s="275">
        <f>PERHITUNGAN!C9</f>
        <v>100000000</v>
      </c>
      <c r="G10" s="90"/>
      <c r="H10" s="274"/>
      <c r="I10" s="90"/>
      <c r="J10" s="275">
        <f>+F10</f>
        <v>100000000</v>
      </c>
      <c r="K10" s="90"/>
      <c r="L10" s="274"/>
      <c r="M10" s="90"/>
      <c r="N10" s="275">
        <f>+J10</f>
        <v>100000000</v>
      </c>
      <c r="O10" s="90"/>
      <c r="P10" s="274"/>
      <c r="Q10" s="90"/>
      <c r="R10" s="275">
        <f>+N10</f>
        <v>100000000</v>
      </c>
      <c r="S10" s="90"/>
      <c r="T10" s="274"/>
      <c r="V10" s="275">
        <f>+R10</f>
        <v>100000000</v>
      </c>
      <c r="W10" s="90"/>
      <c r="X10" s="274"/>
      <c r="Y10" s="126"/>
      <c r="Z10" s="646"/>
      <c r="AA10" s="126"/>
      <c r="AB10" s="126"/>
      <c r="AC10" s="126"/>
      <c r="AD10" s="126"/>
      <c r="AE10" s="126"/>
      <c r="AF10" s="126"/>
      <c r="AG10" s="126"/>
      <c r="AH10" s="512"/>
      <c r="AI10" s="126"/>
      <c r="AJ10" s="126"/>
      <c r="AK10" s="90"/>
      <c r="AL10" s="90"/>
    </row>
    <row r="11" spans="3:38" ht="12.75" customHeight="1">
      <c r="C11" s="219" t="s">
        <v>116</v>
      </c>
      <c r="D11" s="234" t="s">
        <v>111</v>
      </c>
      <c r="E11" s="214" t="s">
        <v>110</v>
      </c>
      <c r="F11" s="275">
        <f>F10-CAIR-ADMIN-F20</f>
        <v>12090000</v>
      </c>
      <c r="G11" s="276">
        <f>+F11/F10*100</f>
        <v>12.09</v>
      </c>
      <c r="H11" s="274" t="s">
        <v>122</v>
      </c>
      <c r="I11" s="90"/>
      <c r="J11" s="275">
        <f>+F11</f>
        <v>12090000</v>
      </c>
      <c r="K11" s="276">
        <f>+J11/J10*100</f>
        <v>12.09</v>
      </c>
      <c r="L11" s="274" t="s">
        <v>122</v>
      </c>
      <c r="M11" s="90"/>
      <c r="N11" s="275">
        <f>+J11</f>
        <v>12090000</v>
      </c>
      <c r="O11" s="276">
        <f>+N11/N10*100</f>
        <v>12.09</v>
      </c>
      <c r="P11" s="274" t="s">
        <v>122</v>
      </c>
      <c r="Q11" s="90"/>
      <c r="R11" s="275">
        <f>+N11</f>
        <v>12090000</v>
      </c>
      <c r="S11" s="276">
        <f>+R11/R10*100</f>
        <v>12.09</v>
      </c>
      <c r="T11" s="274" t="s">
        <v>122</v>
      </c>
      <c r="V11" s="275">
        <f>+R11</f>
        <v>12090000</v>
      </c>
      <c r="W11" s="276">
        <f>+V11/V10*100</f>
        <v>12.09</v>
      </c>
      <c r="X11" s="274" t="s">
        <v>122</v>
      </c>
      <c r="Y11" s="126"/>
      <c r="Z11" s="646"/>
      <c r="AA11" s="126"/>
      <c r="AB11" s="126"/>
      <c r="AC11" s="126"/>
      <c r="AD11" s="998"/>
      <c r="AE11" s="998"/>
      <c r="AF11" s="998"/>
      <c r="AG11" s="998"/>
      <c r="AH11" s="998"/>
      <c r="AI11" s="998"/>
      <c r="AJ11" s="126"/>
      <c r="AK11" s="90"/>
      <c r="AL11" s="90"/>
    </row>
    <row r="12" spans="3:38" ht="12.75" customHeight="1">
      <c r="C12" s="219"/>
      <c r="D12" s="234"/>
      <c r="F12" s="277" t="s">
        <v>115</v>
      </c>
      <c r="G12" s="108" t="s">
        <v>97</v>
      </c>
      <c r="H12" s="274"/>
      <c r="I12" s="90"/>
      <c r="J12" s="277" t="s">
        <v>115</v>
      </c>
      <c r="K12" s="108" t="s">
        <v>97</v>
      </c>
      <c r="L12" s="274"/>
      <c r="M12" s="90"/>
      <c r="N12" s="277" t="s">
        <v>115</v>
      </c>
      <c r="O12" s="108" t="s">
        <v>97</v>
      </c>
      <c r="P12" s="274"/>
      <c r="Q12" s="90"/>
      <c r="R12" s="277" t="s">
        <v>115</v>
      </c>
      <c r="S12" s="108" t="s">
        <v>97</v>
      </c>
      <c r="T12" s="274"/>
      <c r="V12" s="277" t="s">
        <v>115</v>
      </c>
      <c r="W12" s="108" t="s">
        <v>97</v>
      </c>
      <c r="X12" s="274"/>
      <c r="Y12" s="126"/>
      <c r="Z12" s="126"/>
      <c r="AA12" s="126"/>
      <c r="AB12" s="126"/>
      <c r="AC12" s="126"/>
      <c r="AD12" s="622"/>
      <c r="AE12" s="622"/>
      <c r="AF12" s="622"/>
      <c r="AG12" s="622"/>
      <c r="AH12" s="622"/>
      <c r="AI12" s="622"/>
      <c r="AJ12" s="506"/>
      <c r="AK12" s="304"/>
      <c r="AL12" s="392"/>
    </row>
    <row r="13" spans="3:38" ht="12.75" customHeight="1">
      <c r="C13" s="219" t="s">
        <v>124</v>
      </c>
      <c r="D13" s="234" t="s">
        <v>111</v>
      </c>
      <c r="E13" s="214" t="s">
        <v>110</v>
      </c>
      <c r="F13" s="275">
        <f>+F10-F11</f>
        <v>87910000</v>
      </c>
      <c r="G13" s="90"/>
      <c r="H13" s="274"/>
      <c r="I13" s="90"/>
      <c r="J13" s="275">
        <f>+J10-J11</f>
        <v>87910000</v>
      </c>
      <c r="K13" s="90"/>
      <c r="L13" s="274"/>
      <c r="M13" s="90"/>
      <c r="N13" s="275">
        <f>+N10-N11</f>
        <v>87910000</v>
      </c>
      <c r="O13" s="90"/>
      <c r="P13" s="274"/>
      <c r="Q13" s="90"/>
      <c r="R13" s="275">
        <f>+R10-R11</f>
        <v>87910000</v>
      </c>
      <c r="S13" s="90"/>
      <c r="T13" s="274"/>
      <c r="V13" s="275">
        <f>+V10-V11</f>
        <v>87910000</v>
      </c>
      <c r="W13" s="90"/>
      <c r="X13" s="274"/>
      <c r="Y13" s="126"/>
      <c r="Z13" s="126"/>
      <c r="AA13" s="126"/>
      <c r="AB13" s="126"/>
      <c r="AC13" s="126"/>
      <c r="AD13" s="511"/>
      <c r="AE13" s="511"/>
      <c r="AF13" s="511"/>
      <c r="AG13" s="511"/>
      <c r="AH13" s="511"/>
      <c r="AI13" s="504"/>
      <c r="AJ13" s="513"/>
      <c r="AK13" s="302"/>
      <c r="AL13" s="305"/>
    </row>
    <row r="14" spans="3:38" ht="12.75" customHeight="1">
      <c r="C14" s="219" t="s">
        <v>123</v>
      </c>
      <c r="D14" s="234" t="s">
        <v>111</v>
      </c>
      <c r="E14" s="214" t="s">
        <v>110</v>
      </c>
      <c r="F14" s="275">
        <f ca="1">+F13*G14/100</f>
        <v>15665562.000000002</v>
      </c>
      <c r="G14" s="90">
        <f ca="1">rateass1</f>
        <v>17.820000000000004</v>
      </c>
      <c r="H14" s="274" t="s">
        <v>122</v>
      </c>
      <c r="I14" s="90"/>
      <c r="J14" s="278">
        <f ca="1">+J13*K14*2/100</f>
        <v>31436616</v>
      </c>
      <c r="K14" s="90">
        <f ca="1">rateass2</f>
        <v>17.88</v>
      </c>
      <c r="L14" s="274" t="s">
        <v>122</v>
      </c>
      <c r="M14" s="90"/>
      <c r="N14" s="278">
        <f ca="1">+N13*3*O14/100</f>
        <v>48288963.000000007</v>
      </c>
      <c r="O14" s="90">
        <f ca="1">rateass3</f>
        <v>18.310000000000002</v>
      </c>
      <c r="P14" s="274" t="s">
        <v>122</v>
      </c>
      <c r="Q14" s="90"/>
      <c r="R14" s="278">
        <f ca="1">+R13*S14*4/100</f>
        <v>68640128.000000015</v>
      </c>
      <c r="S14" s="90">
        <f ca="1">rateass4</f>
        <v>19.520000000000003</v>
      </c>
      <c r="T14" s="274" t="s">
        <v>122</v>
      </c>
      <c r="V14" s="278">
        <f ca="1">+V13*W14*5/100</f>
        <v>88349550.000000015</v>
      </c>
      <c r="W14" s="372">
        <f ca="1">rateass5</f>
        <v>20.100000000000001</v>
      </c>
      <c r="X14" s="274" t="s">
        <v>122</v>
      </c>
      <c r="Y14" s="126"/>
      <c r="Z14" s="126"/>
      <c r="AA14" s="126"/>
      <c r="AB14" s="126"/>
      <c r="AC14" s="126"/>
      <c r="AD14" s="511"/>
      <c r="AE14" s="511"/>
      <c r="AF14" s="511"/>
      <c r="AG14" s="511"/>
      <c r="AH14" s="511"/>
      <c r="AI14" s="504"/>
      <c r="AJ14" s="513"/>
      <c r="AK14" s="302"/>
      <c r="AL14" s="305"/>
    </row>
    <row r="15" spans="3:38" ht="12.75" customHeight="1">
      <c r="C15" s="219"/>
      <c r="D15" s="234"/>
      <c r="F15" s="277" t="s">
        <v>115</v>
      </c>
      <c r="G15" s="108" t="s">
        <v>114</v>
      </c>
      <c r="H15" s="274"/>
      <c r="I15" s="90"/>
      <c r="J15" s="277" t="s">
        <v>115</v>
      </c>
      <c r="K15" s="108" t="s">
        <v>114</v>
      </c>
      <c r="L15" s="274"/>
      <c r="M15" s="90"/>
      <c r="N15" s="277" t="s">
        <v>115</v>
      </c>
      <c r="O15" s="108" t="s">
        <v>114</v>
      </c>
      <c r="P15" s="274"/>
      <c r="Q15" s="90"/>
      <c r="R15" s="277" t="s">
        <v>115</v>
      </c>
      <c r="S15" s="108" t="s">
        <v>114</v>
      </c>
      <c r="T15" s="274"/>
      <c r="V15" s="277" t="s">
        <v>115</v>
      </c>
      <c r="W15" s="108" t="s">
        <v>114</v>
      </c>
      <c r="X15" s="274"/>
      <c r="Y15" s="126"/>
      <c r="Z15" s="126"/>
      <c r="AA15" s="126"/>
      <c r="AB15" s="126"/>
      <c r="AC15" s="126"/>
      <c r="AD15" s="511"/>
      <c r="AE15" s="511"/>
      <c r="AF15" s="511"/>
      <c r="AG15" s="511"/>
      <c r="AH15" s="511"/>
      <c r="AI15" s="504"/>
      <c r="AJ15" s="513"/>
      <c r="AK15" s="302"/>
      <c r="AL15" s="305"/>
    </row>
    <row r="16" spans="3:38" ht="12.75" customHeight="1">
      <c r="C16" s="219" t="s">
        <v>121</v>
      </c>
      <c r="D16" s="234" t="s">
        <v>111</v>
      </c>
      <c r="E16" s="214" t="s">
        <v>110</v>
      </c>
      <c r="F16" s="275">
        <f ca="1">+F13+F14</f>
        <v>103575562</v>
      </c>
      <c r="G16" s="90"/>
      <c r="H16" s="274"/>
      <c r="I16" s="90"/>
      <c r="J16" s="275">
        <f ca="1">+J14+J13</f>
        <v>119346616</v>
      </c>
      <c r="K16" s="90"/>
      <c r="L16" s="274"/>
      <c r="M16" s="90"/>
      <c r="N16" s="275">
        <f ca="1">+N13+N14</f>
        <v>136198963</v>
      </c>
      <c r="O16" s="90"/>
      <c r="P16" s="274"/>
      <c r="Q16" s="90"/>
      <c r="R16" s="275">
        <f ca="1">+R14+R13</f>
        <v>156550128</v>
      </c>
      <c r="S16" s="90"/>
      <c r="T16" s="274"/>
      <c r="V16" s="275">
        <f ca="1">+V14+V13</f>
        <v>176259550</v>
      </c>
      <c r="W16" s="90"/>
      <c r="X16" s="274"/>
      <c r="Y16" s="126"/>
      <c r="Z16" s="126"/>
      <c r="AA16" s="126"/>
      <c r="AB16" s="126"/>
      <c r="AC16" s="126"/>
      <c r="AD16" s="511"/>
      <c r="AE16" s="511"/>
      <c r="AF16" s="511"/>
      <c r="AG16" s="511"/>
      <c r="AH16" s="511"/>
      <c r="AI16" s="504"/>
      <c r="AJ16" s="513"/>
      <c r="AK16" s="302"/>
      <c r="AL16" s="305"/>
    </row>
    <row r="17" spans="3:38" ht="12.75" customHeight="1">
      <c r="C17" s="219"/>
      <c r="D17" s="234"/>
      <c r="F17" s="273"/>
      <c r="G17" s="90"/>
      <c r="H17" s="274"/>
      <c r="I17" s="90"/>
      <c r="J17" s="273"/>
      <c r="K17" s="90"/>
      <c r="L17" s="274"/>
      <c r="M17" s="90"/>
      <c r="N17" s="273"/>
      <c r="O17" s="90"/>
      <c r="P17" s="274"/>
      <c r="Q17" s="90"/>
      <c r="R17" s="273"/>
      <c r="S17" s="90"/>
      <c r="T17" s="274"/>
      <c r="V17" s="273"/>
      <c r="W17" s="90"/>
      <c r="X17" s="274"/>
      <c r="Y17" s="126"/>
      <c r="Z17" s="126"/>
      <c r="AA17" s="126"/>
      <c r="AB17" s="126"/>
      <c r="AC17" s="126"/>
      <c r="AD17" s="511"/>
      <c r="AE17" s="511"/>
      <c r="AF17" s="511"/>
      <c r="AG17" s="511"/>
      <c r="AH17" s="511"/>
      <c r="AI17" s="504"/>
      <c r="AJ17" s="513"/>
      <c r="AK17" s="90"/>
      <c r="AL17" s="305"/>
    </row>
    <row r="18" spans="3:38" ht="12.75" customHeight="1">
      <c r="C18" s="219"/>
      <c r="D18" s="234"/>
      <c r="F18" s="273"/>
      <c r="G18" s="90"/>
      <c r="H18" s="274"/>
      <c r="I18" s="90"/>
      <c r="J18" s="273"/>
      <c r="K18" s="90"/>
      <c r="L18" s="274"/>
      <c r="M18" s="90"/>
      <c r="N18" s="273"/>
      <c r="O18" s="90"/>
      <c r="P18" s="274"/>
      <c r="Q18" s="90"/>
      <c r="R18" s="273"/>
      <c r="S18" s="90"/>
      <c r="T18" s="274"/>
      <c r="V18" s="273"/>
      <c r="W18" s="90"/>
      <c r="X18" s="274"/>
      <c r="Y18" s="126"/>
      <c r="Z18" s="126"/>
      <c r="AA18" s="126"/>
      <c r="AB18" s="126"/>
      <c r="AC18" s="126"/>
      <c r="AD18" s="126"/>
      <c r="AE18" s="126"/>
      <c r="AF18" s="126"/>
      <c r="AG18" s="126"/>
      <c r="AH18" s="126"/>
      <c r="AI18" s="126"/>
      <c r="AJ18" s="90"/>
      <c r="AK18" s="90"/>
      <c r="AL18" s="90"/>
    </row>
    <row r="19" spans="3:38" ht="12.75" customHeight="1">
      <c r="C19" s="219" t="s">
        <v>233</v>
      </c>
      <c r="D19" s="234" t="s">
        <v>111</v>
      </c>
      <c r="E19" s="214" t="s">
        <v>110</v>
      </c>
      <c r="F19" s="279">
        <f ca="1">+ROUNDUP(F16/12,-2)</f>
        <v>8631300</v>
      </c>
      <c r="G19" s="298"/>
      <c r="H19" s="299"/>
      <c r="I19" s="298"/>
      <c r="J19" s="279">
        <f ca="1">+ROUNDUP(J16/24,-2)</f>
        <v>4972800</v>
      </c>
      <c r="K19" s="298"/>
      <c r="L19" s="299"/>
      <c r="M19" s="298"/>
      <c r="N19" s="279">
        <f ca="1">+ROUNDUP(N16/36,-2)</f>
        <v>3783400</v>
      </c>
      <c r="O19" s="298"/>
      <c r="P19" s="299"/>
      <c r="Q19" s="298"/>
      <c r="R19" s="279">
        <f ca="1">+ROUNDUP(R16/48,-2)</f>
        <v>3261500</v>
      </c>
      <c r="S19" s="90"/>
      <c r="T19" s="274"/>
      <c r="V19" s="279">
        <f ca="1">+ROUNDUP(V16/48,-2)</f>
        <v>3672100</v>
      </c>
      <c r="W19" s="90"/>
      <c r="X19" s="274"/>
      <c r="Y19" s="126"/>
      <c r="Z19" s="126"/>
      <c r="AA19" s="126"/>
      <c r="AB19" s="126"/>
      <c r="AC19" s="126"/>
      <c r="AD19" s="126"/>
      <c r="AE19" s="126"/>
      <c r="AF19" s="126"/>
      <c r="AG19" s="126"/>
      <c r="AH19" s="126"/>
      <c r="AI19" s="126"/>
      <c r="AJ19" s="90"/>
      <c r="AK19" s="90"/>
      <c r="AL19" s="90"/>
    </row>
    <row r="20" spans="3:38" ht="12.75" customHeight="1">
      <c r="C20" s="219" t="s">
        <v>135</v>
      </c>
      <c r="D20" s="234" t="s">
        <v>111</v>
      </c>
      <c r="E20" s="214" t="s">
        <v>110</v>
      </c>
      <c r="F20" s="278">
        <f>+F10*G20</f>
        <v>910000</v>
      </c>
      <c r="G20" s="301">
        <f>Program!D45</f>
        <v>9.1000000000000004E-3</v>
      </c>
      <c r="H20" s="274" t="s">
        <v>122</v>
      </c>
      <c r="I20" s="90"/>
      <c r="J20" s="278">
        <f>+J10*K20</f>
        <v>1680000.0000000002</v>
      </c>
      <c r="K20" s="301">
        <f>Program!D46</f>
        <v>1.6800000000000002E-2</v>
      </c>
      <c r="L20" s="274" t="s">
        <v>122</v>
      </c>
      <c r="M20" s="90"/>
      <c r="N20" s="278">
        <f>+N10*O20</f>
        <v>2360000.0000000005</v>
      </c>
      <c r="O20" s="301">
        <f>Program!D47</f>
        <v>2.3600000000000003E-2</v>
      </c>
      <c r="P20" s="274" t="s">
        <v>122</v>
      </c>
      <c r="Q20" s="90"/>
      <c r="R20" s="278">
        <f>+R10*S20</f>
        <v>3000000.0000000005</v>
      </c>
      <c r="S20" s="301">
        <f>Program!D48</f>
        <v>3.0000000000000002E-2</v>
      </c>
      <c r="T20" s="274" t="s">
        <v>122</v>
      </c>
      <c r="V20" s="278">
        <f>+V10*W20</f>
        <v>3910000.0000000005</v>
      </c>
      <c r="W20" s="301">
        <f>Program!D49</f>
        <v>3.9100000000000003E-2</v>
      </c>
      <c r="X20" s="274" t="s">
        <v>122</v>
      </c>
      <c r="Y20" s="126"/>
      <c r="Z20" s="126"/>
      <c r="AA20" s="126"/>
      <c r="AB20" s="126"/>
      <c r="AC20" s="126"/>
      <c r="AD20" s="126"/>
      <c r="AE20" s="126"/>
      <c r="AF20" s="126"/>
      <c r="AG20" s="1002"/>
      <c r="AH20" s="1002"/>
      <c r="AI20" s="512"/>
      <c r="AJ20" s="90"/>
      <c r="AK20" s="90"/>
      <c r="AL20" s="90"/>
    </row>
    <row r="21" spans="3:38" ht="12.75" customHeight="1">
      <c r="C21" s="219" t="s">
        <v>119</v>
      </c>
      <c r="D21" s="234" t="s">
        <v>111</v>
      </c>
      <c r="E21" s="214" t="s">
        <v>110</v>
      </c>
      <c r="F21" s="275">
        <f>ADMIN</f>
        <v>7000000</v>
      </c>
      <c r="G21" s="90"/>
      <c r="H21" s="274"/>
      <c r="I21" s="90"/>
      <c r="J21" s="275">
        <f>ADMIN</f>
        <v>7000000</v>
      </c>
      <c r="K21" s="90"/>
      <c r="L21" s="274"/>
      <c r="M21" s="90"/>
      <c r="N21" s="275">
        <f>ADMIN</f>
        <v>7000000</v>
      </c>
      <c r="O21" s="90"/>
      <c r="P21" s="274"/>
      <c r="Q21" s="90"/>
      <c r="R21" s="278">
        <f>ADMIN</f>
        <v>7000000</v>
      </c>
      <c r="S21" s="90"/>
      <c r="T21" s="274"/>
      <c r="V21" s="278">
        <f>ADMIN</f>
        <v>7000000</v>
      </c>
      <c r="W21" s="90"/>
      <c r="X21" s="274"/>
    </row>
    <row r="22" spans="3:38" ht="12.75" customHeight="1">
      <c r="C22" s="219" t="s">
        <v>116</v>
      </c>
      <c r="D22" s="234" t="s">
        <v>111</v>
      </c>
      <c r="E22" s="214" t="s">
        <v>110</v>
      </c>
      <c r="F22" s="275">
        <f>F11</f>
        <v>12090000</v>
      </c>
      <c r="G22" s="90"/>
      <c r="H22" s="274"/>
      <c r="I22" s="90"/>
      <c r="J22" s="275">
        <f>+J11</f>
        <v>12090000</v>
      </c>
      <c r="K22" s="90"/>
      <c r="L22" s="274"/>
      <c r="M22" s="90"/>
      <c r="N22" s="275">
        <f>+N11</f>
        <v>12090000</v>
      </c>
      <c r="O22" s="90"/>
      <c r="P22" s="274"/>
      <c r="Q22" s="90"/>
      <c r="R22" s="275">
        <f>+R11</f>
        <v>12090000</v>
      </c>
      <c r="S22" s="90"/>
      <c r="T22" s="274"/>
      <c r="V22" s="275">
        <f>+V11</f>
        <v>12090000</v>
      </c>
      <c r="W22" s="90"/>
      <c r="X22" s="274"/>
    </row>
    <row r="23" spans="3:38" ht="12.75" customHeight="1">
      <c r="C23" s="219"/>
      <c r="D23" s="234"/>
      <c r="F23" s="277" t="s">
        <v>115</v>
      </c>
      <c r="G23" s="108" t="s">
        <v>114</v>
      </c>
      <c r="H23" s="274"/>
      <c r="I23" s="90"/>
      <c r="J23" s="277" t="s">
        <v>115</v>
      </c>
      <c r="K23" s="108" t="s">
        <v>114</v>
      </c>
      <c r="L23" s="274"/>
      <c r="M23" s="90"/>
      <c r="N23" s="277" t="s">
        <v>115</v>
      </c>
      <c r="O23" s="108" t="s">
        <v>114</v>
      </c>
      <c r="P23" s="274"/>
      <c r="Q23" s="90"/>
      <c r="R23" s="277" t="s">
        <v>115</v>
      </c>
      <c r="S23" s="108" t="s">
        <v>114</v>
      </c>
      <c r="T23" s="274"/>
      <c r="V23" s="277" t="s">
        <v>115</v>
      </c>
      <c r="W23" s="108" t="s">
        <v>114</v>
      </c>
      <c r="X23" s="274"/>
    </row>
    <row r="24" spans="3:38" ht="12.75" customHeight="1">
      <c r="C24" s="219" t="s">
        <v>113</v>
      </c>
      <c r="D24" s="234" t="s">
        <v>111</v>
      </c>
      <c r="E24" s="214" t="s">
        <v>110</v>
      </c>
      <c r="F24" s="275">
        <f ca="1">+F22+F21+F20+F19</f>
        <v>28631300</v>
      </c>
      <c r="G24" s="90"/>
      <c r="H24" s="274"/>
      <c r="I24" s="90"/>
      <c r="J24" s="275">
        <f ca="1">+J22+J21+J20+J19</f>
        <v>25742800</v>
      </c>
      <c r="K24" s="90"/>
      <c r="L24" s="274"/>
      <c r="M24" s="90"/>
      <c r="N24" s="275">
        <f ca="1">+N22+N21+N20+N19</f>
        <v>25233400</v>
      </c>
      <c r="O24" s="90"/>
      <c r="P24" s="274"/>
      <c r="Q24" s="90"/>
      <c r="R24" s="275">
        <f ca="1">+R22+R21+R20+R19</f>
        <v>25351500</v>
      </c>
      <c r="S24" s="90"/>
      <c r="T24" s="274"/>
      <c r="V24" s="275">
        <f ca="1">+V22+V21+V20+V19</f>
        <v>26672100</v>
      </c>
      <c r="W24" s="90"/>
      <c r="X24" s="274"/>
    </row>
    <row r="25" spans="3:38" ht="12.75" customHeight="1">
      <c r="C25" s="219" t="s">
        <v>112</v>
      </c>
      <c r="D25" s="251" t="s">
        <v>111</v>
      </c>
      <c r="E25" s="214" t="s">
        <v>110</v>
      </c>
      <c r="F25" s="280">
        <f ca="1">+F10-F24</f>
        <v>71368700</v>
      </c>
      <c r="G25" s="281"/>
      <c r="H25" s="282"/>
      <c r="I25" s="90"/>
      <c r="J25" s="280">
        <f ca="1">+J10-J24</f>
        <v>74257200</v>
      </c>
      <c r="K25" s="281"/>
      <c r="L25" s="282"/>
      <c r="M25" s="90"/>
      <c r="N25" s="280">
        <f ca="1">+N10-N24</f>
        <v>74766600</v>
      </c>
      <c r="O25" s="281"/>
      <c r="P25" s="282"/>
      <c r="Q25" s="90"/>
      <c r="R25" s="280">
        <f ca="1">+R10-R24</f>
        <v>74648500</v>
      </c>
      <c r="S25" s="281"/>
      <c r="T25" s="282"/>
      <c r="V25" s="280">
        <f ca="1">+V10-V24</f>
        <v>73327900</v>
      </c>
      <c r="W25" s="281"/>
      <c r="X25" s="282"/>
    </row>
    <row r="26" spans="3:38" ht="12.75" customHeight="1">
      <c r="N26" s="92"/>
      <c r="O26" s="92"/>
      <c r="P26" s="92"/>
    </row>
    <row r="28" spans="3:38" ht="12.75" customHeight="1">
      <c r="D28" s="283" t="s">
        <v>265</v>
      </c>
      <c r="E28" s="284"/>
      <c r="F28" s="284"/>
      <c r="G28" s="284"/>
      <c r="H28" s="284"/>
      <c r="I28" s="284"/>
      <c r="J28" s="284"/>
      <c r="K28" s="284"/>
      <c r="L28" s="284"/>
      <c r="M28" s="285"/>
    </row>
    <row r="29" spans="3:38" ht="12.75" customHeight="1">
      <c r="D29" s="286"/>
      <c r="M29" s="287"/>
    </row>
    <row r="30" spans="3:38" ht="12.75" customHeight="1">
      <c r="D30" s="288">
        <v>1</v>
      </c>
      <c r="E30" s="263"/>
      <c r="F30" s="264" t="s">
        <v>107</v>
      </c>
      <c r="G30" s="263"/>
      <c r="H30" s="263"/>
      <c r="I30" s="263"/>
      <c r="M30" s="287"/>
    </row>
    <row r="31" spans="3:38" ht="12.75" customHeight="1">
      <c r="D31" s="289"/>
      <c r="E31" s="266" t="s">
        <v>97</v>
      </c>
      <c r="F31" s="263" t="s">
        <v>101</v>
      </c>
      <c r="G31" s="263"/>
      <c r="H31" s="263"/>
      <c r="I31" s="263"/>
      <c r="M31" s="287"/>
    </row>
    <row r="32" spans="3:38" ht="12.75" customHeight="1">
      <c r="D32" s="289"/>
      <c r="E32" s="266" t="s">
        <v>97</v>
      </c>
      <c r="F32" s="263" t="s">
        <v>100</v>
      </c>
      <c r="G32" s="263"/>
      <c r="H32" s="263"/>
      <c r="I32" s="263"/>
      <c r="M32" s="287"/>
    </row>
    <row r="33" spans="4:13" ht="12.75" customHeight="1">
      <c r="D33" s="289"/>
      <c r="E33" s="266" t="s">
        <v>97</v>
      </c>
      <c r="F33" s="263" t="s">
        <v>99</v>
      </c>
      <c r="G33" s="263"/>
      <c r="H33" s="263"/>
      <c r="I33" s="263"/>
      <c r="M33" s="287"/>
    </row>
    <row r="34" spans="4:13" ht="12.75" customHeight="1">
      <c r="D34" s="289"/>
      <c r="E34" s="266" t="s">
        <v>97</v>
      </c>
      <c r="F34" s="263" t="s">
        <v>104</v>
      </c>
      <c r="G34" s="263"/>
      <c r="H34" s="263"/>
      <c r="I34" s="263"/>
      <c r="M34" s="287"/>
    </row>
    <row r="35" spans="4:13" ht="12.75" customHeight="1">
      <c r="D35" s="289"/>
      <c r="E35" s="266" t="s">
        <v>97</v>
      </c>
      <c r="F35" s="263" t="s">
        <v>103</v>
      </c>
      <c r="G35" s="263"/>
      <c r="H35" s="263"/>
      <c r="I35" s="263"/>
      <c r="M35" s="287"/>
    </row>
    <row r="36" spans="4:13" ht="12.75" customHeight="1">
      <c r="D36" s="288">
        <v>2</v>
      </c>
      <c r="E36" s="263"/>
      <c r="F36" s="264" t="s">
        <v>102</v>
      </c>
      <c r="G36" s="263"/>
      <c r="H36" s="263"/>
      <c r="I36" s="263"/>
      <c r="M36" s="287"/>
    </row>
    <row r="37" spans="4:13" ht="12.75" customHeight="1">
      <c r="D37" s="289"/>
      <c r="E37" s="266" t="s">
        <v>97</v>
      </c>
      <c r="F37" s="263" t="s">
        <v>101</v>
      </c>
      <c r="G37" s="263"/>
      <c r="H37" s="263"/>
      <c r="I37" s="263"/>
      <c r="M37" s="287"/>
    </row>
    <row r="38" spans="4:13" ht="12.75" customHeight="1">
      <c r="D38" s="289"/>
      <c r="E38" s="266" t="s">
        <v>97</v>
      </c>
      <c r="F38" s="263" t="s">
        <v>100</v>
      </c>
      <c r="G38" s="263"/>
      <c r="H38" s="263"/>
      <c r="I38" s="263"/>
      <c r="M38" s="287"/>
    </row>
    <row r="39" spans="4:13" ht="12.75" customHeight="1">
      <c r="D39" s="289"/>
      <c r="E39" s="266" t="s">
        <v>97</v>
      </c>
      <c r="F39" s="263" t="s">
        <v>99</v>
      </c>
      <c r="G39" s="263"/>
      <c r="H39" s="263"/>
      <c r="I39" s="263"/>
      <c r="M39" s="287"/>
    </row>
    <row r="40" spans="4:13" ht="12.75" customHeight="1">
      <c r="D40" s="289"/>
      <c r="E40" s="266" t="s">
        <v>97</v>
      </c>
      <c r="F40" s="263" t="s">
        <v>98</v>
      </c>
      <c r="G40" s="263"/>
      <c r="H40" s="263"/>
      <c r="I40" s="263"/>
      <c r="M40" s="287"/>
    </row>
    <row r="41" spans="4:13" ht="12.75" customHeight="1">
      <c r="D41" s="290"/>
      <c r="E41" s="291" t="s">
        <v>97</v>
      </c>
      <c r="F41" s="292" t="s">
        <v>96</v>
      </c>
      <c r="G41" s="292"/>
      <c r="H41" s="292"/>
      <c r="I41" s="292"/>
      <c r="J41" s="293"/>
      <c r="K41" s="293"/>
      <c r="L41" s="293"/>
      <c r="M41" s="294"/>
    </row>
  </sheetData>
  <sheetProtection password="E0B5" sheet="1" objects="1" scenarios="1"/>
  <mergeCells count="9">
    <mergeCell ref="AD3:AI3"/>
    <mergeCell ref="AJ5:AJ9"/>
    <mergeCell ref="AD11:AI11"/>
    <mergeCell ref="AG20:AH20"/>
    <mergeCell ref="F8:H8"/>
    <mergeCell ref="J8:L8"/>
    <mergeCell ref="N8:P8"/>
    <mergeCell ref="R8:T8"/>
    <mergeCell ref="V8:X8"/>
  </mergeCells>
  <pageMargins left="0.75" right="0.75" top="0.65" bottom="0.4" header="0.5" footer="0.5"/>
  <pageSetup paperSize="9" scale="9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election sqref="A1:G35"/>
    </sheetView>
  </sheetViews>
  <sheetFormatPr defaultColWidth="10.5703125" defaultRowHeight="10.5"/>
  <cols>
    <col min="1" max="1" width="16.42578125" style="9" bestFit="1" customWidth="1"/>
    <col min="2" max="16384" width="10.5703125" style="9"/>
  </cols>
  <sheetData>
    <row r="1" spans="1:7" ht="12">
      <c r="A1" s="19" t="s">
        <v>79</v>
      </c>
      <c r="B1" s="19" t="s">
        <v>78</v>
      </c>
      <c r="C1" s="19" t="s">
        <v>77</v>
      </c>
      <c r="D1" s="19" t="s">
        <v>76</v>
      </c>
      <c r="E1" s="86" t="s">
        <v>75</v>
      </c>
      <c r="F1" s="86" t="s">
        <v>74</v>
      </c>
      <c r="G1" s="86" t="s">
        <v>73</v>
      </c>
    </row>
    <row r="2" spans="1:7">
      <c r="A2" s="17" t="s">
        <v>72</v>
      </c>
      <c r="B2" s="17" t="s">
        <v>35</v>
      </c>
      <c r="C2" s="17" t="s">
        <v>32</v>
      </c>
      <c r="D2" s="16">
        <v>0</v>
      </c>
      <c r="E2" s="18">
        <v>0</v>
      </c>
      <c r="F2" s="18">
        <v>0</v>
      </c>
      <c r="G2" s="18">
        <v>0</v>
      </c>
    </row>
    <row r="3" spans="1:7">
      <c r="A3" s="17" t="s">
        <v>71</v>
      </c>
      <c r="B3" s="17" t="s">
        <v>35</v>
      </c>
      <c r="C3" s="17" t="s">
        <v>32</v>
      </c>
      <c r="D3" s="16">
        <v>1</v>
      </c>
      <c r="E3" s="18">
        <v>3.9199999999999999E-2</v>
      </c>
      <c r="F3" s="18">
        <v>3.3599999999999998E-2</v>
      </c>
      <c r="G3" s="18">
        <v>2.63E-2</v>
      </c>
    </row>
    <row r="4" spans="1:7">
      <c r="A4" s="17" t="s">
        <v>70</v>
      </c>
      <c r="B4" s="17" t="s">
        <v>35</v>
      </c>
      <c r="C4" s="17" t="s">
        <v>32</v>
      </c>
      <c r="D4" s="16">
        <v>2</v>
      </c>
      <c r="E4" s="18">
        <v>2.7700000000000002E-2</v>
      </c>
      <c r="F4" s="18">
        <v>2.5700000000000001E-2</v>
      </c>
      <c r="G4" s="18">
        <v>2.7900000000000001E-2</v>
      </c>
    </row>
    <row r="5" spans="1:7">
      <c r="A5" s="17" t="s">
        <v>69</v>
      </c>
      <c r="B5" s="17" t="s">
        <v>35</v>
      </c>
      <c r="C5" s="17" t="s">
        <v>32</v>
      </c>
      <c r="D5" s="16">
        <v>3</v>
      </c>
      <c r="E5" s="18">
        <v>2.2800000000000001E-2</v>
      </c>
      <c r="F5" s="18">
        <v>2.18E-2</v>
      </c>
      <c r="G5" s="18">
        <v>1.89E-2</v>
      </c>
    </row>
    <row r="6" spans="1:7">
      <c r="A6" s="17" t="s">
        <v>68</v>
      </c>
      <c r="B6" s="17" t="s">
        <v>35</v>
      </c>
      <c r="C6" s="17" t="s">
        <v>32</v>
      </c>
      <c r="D6" s="16">
        <v>4</v>
      </c>
      <c r="E6" s="18">
        <v>1.3000000000000001E-2</v>
      </c>
      <c r="F6" s="18">
        <v>1.3000000000000001E-2</v>
      </c>
      <c r="G6" s="18">
        <v>1.24E-2</v>
      </c>
    </row>
    <row r="7" spans="1:7">
      <c r="A7" s="17" t="s">
        <v>67</v>
      </c>
      <c r="B7" s="17" t="s">
        <v>35</v>
      </c>
      <c r="C7" s="17" t="s">
        <v>32</v>
      </c>
      <c r="D7" s="16">
        <v>5</v>
      </c>
      <c r="E7" s="18">
        <v>1.15E-2</v>
      </c>
      <c r="F7" s="18">
        <v>1.15E-2</v>
      </c>
      <c r="G7" s="18">
        <v>1.15E-2</v>
      </c>
    </row>
    <row r="8" spans="1:7">
      <c r="A8" s="17" t="s">
        <v>66</v>
      </c>
      <c r="B8" s="17" t="s">
        <v>35</v>
      </c>
      <c r="C8" s="17" t="s">
        <v>32</v>
      </c>
      <c r="D8" s="16">
        <v>6</v>
      </c>
      <c r="E8" s="11">
        <v>2.52E-2</v>
      </c>
      <c r="F8" s="11">
        <v>2.4899999999999999E-2</v>
      </c>
      <c r="G8" s="11">
        <v>2.3300000000000001E-2</v>
      </c>
    </row>
    <row r="9" spans="1:7">
      <c r="A9" s="17" t="s">
        <v>65</v>
      </c>
      <c r="B9" s="17" t="s">
        <v>35</v>
      </c>
      <c r="C9" s="17" t="s">
        <v>32</v>
      </c>
      <c r="D9" s="16">
        <v>7</v>
      </c>
      <c r="E9" s="11">
        <v>1.14E-2</v>
      </c>
      <c r="F9" s="11">
        <v>1.14E-2</v>
      </c>
      <c r="G9" s="11">
        <v>9.7999999999999997E-3</v>
      </c>
    </row>
    <row r="10" spans="1:7">
      <c r="A10" s="13" t="s">
        <v>64</v>
      </c>
      <c r="B10" s="13" t="s">
        <v>35</v>
      </c>
      <c r="C10" s="13" t="s">
        <v>30</v>
      </c>
      <c r="D10" s="12">
        <v>0</v>
      </c>
      <c r="E10" s="14">
        <v>0</v>
      </c>
      <c r="F10" s="14">
        <v>0</v>
      </c>
      <c r="G10" s="14">
        <v>0</v>
      </c>
    </row>
    <row r="11" spans="1:7">
      <c r="A11" s="13" t="s">
        <v>63</v>
      </c>
      <c r="B11" s="13" t="s">
        <v>35</v>
      </c>
      <c r="C11" s="13" t="s">
        <v>30</v>
      </c>
      <c r="D11" s="12">
        <v>1</v>
      </c>
      <c r="E11" s="14">
        <v>3.8199999999999998E-2</v>
      </c>
      <c r="F11" s="14">
        <v>3.2599999999999997E-2</v>
      </c>
      <c r="G11" s="14">
        <v>2.53E-2</v>
      </c>
    </row>
    <row r="12" spans="1:7">
      <c r="A12" s="13" t="s">
        <v>62</v>
      </c>
      <c r="B12" s="13" t="s">
        <v>35</v>
      </c>
      <c r="C12" s="13" t="s">
        <v>30</v>
      </c>
      <c r="D12" s="12">
        <v>2</v>
      </c>
      <c r="E12" s="14">
        <v>2.6700000000000002E-2</v>
      </c>
      <c r="F12" s="14">
        <v>2.47E-2</v>
      </c>
      <c r="G12" s="14">
        <v>2.69E-2</v>
      </c>
    </row>
    <row r="13" spans="1:7">
      <c r="A13" s="13" t="s">
        <v>61</v>
      </c>
      <c r="B13" s="13" t="s">
        <v>35</v>
      </c>
      <c r="C13" s="13" t="s">
        <v>30</v>
      </c>
      <c r="D13" s="12">
        <v>3</v>
      </c>
      <c r="E13" s="14">
        <v>2.18E-2</v>
      </c>
      <c r="F13" s="14">
        <v>2.0799999999999999E-2</v>
      </c>
      <c r="G13" s="14">
        <v>1.7899999999999999E-2</v>
      </c>
    </row>
    <row r="14" spans="1:7">
      <c r="A14" s="13" t="s">
        <v>60</v>
      </c>
      <c r="B14" s="13" t="s">
        <v>35</v>
      </c>
      <c r="C14" s="13" t="s">
        <v>30</v>
      </c>
      <c r="D14" s="12">
        <v>4</v>
      </c>
      <c r="E14" s="14">
        <v>1.2E-2</v>
      </c>
      <c r="F14" s="14">
        <v>1.2E-2</v>
      </c>
      <c r="G14" s="14">
        <v>1.14E-2</v>
      </c>
    </row>
    <row r="15" spans="1:7">
      <c r="A15" s="13" t="s">
        <v>59</v>
      </c>
      <c r="B15" s="13" t="s">
        <v>35</v>
      </c>
      <c r="C15" s="13" t="s">
        <v>30</v>
      </c>
      <c r="D15" s="12">
        <v>5</v>
      </c>
      <c r="E15" s="14">
        <v>1.0500000000000001E-2</v>
      </c>
      <c r="F15" s="14">
        <v>1.0500000000000001E-2</v>
      </c>
      <c r="G15" s="14">
        <v>1.0500000000000001E-2</v>
      </c>
    </row>
    <row r="16" spans="1:7">
      <c r="A16" s="13" t="s">
        <v>58</v>
      </c>
      <c r="B16" s="13" t="s">
        <v>35</v>
      </c>
      <c r="C16" s="13" t="s">
        <v>30</v>
      </c>
      <c r="D16" s="12">
        <v>6</v>
      </c>
      <c r="E16" s="11">
        <v>2.4199999999999999E-2</v>
      </c>
      <c r="F16" s="11">
        <v>2.3900000000000001E-2</v>
      </c>
      <c r="G16" s="11">
        <v>2.23E-2</v>
      </c>
    </row>
    <row r="17" spans="1:7">
      <c r="A17" s="13" t="s">
        <v>57</v>
      </c>
      <c r="B17" s="13" t="s">
        <v>35</v>
      </c>
      <c r="C17" s="13" t="s">
        <v>30</v>
      </c>
      <c r="D17" s="12">
        <v>7</v>
      </c>
      <c r="E17" s="11">
        <v>1.04E-2</v>
      </c>
      <c r="F17" s="11">
        <v>1.04E-2</v>
      </c>
      <c r="G17" s="11">
        <v>8.8000000000000005E-3</v>
      </c>
    </row>
    <row r="18" spans="1:7">
      <c r="A18" s="17" t="s">
        <v>56</v>
      </c>
      <c r="B18" s="17" t="s">
        <v>31</v>
      </c>
      <c r="C18" s="17" t="s">
        <v>32</v>
      </c>
      <c r="D18" s="16">
        <v>0</v>
      </c>
      <c r="E18" s="18">
        <v>0</v>
      </c>
      <c r="F18" s="18">
        <v>0</v>
      </c>
      <c r="G18" s="18">
        <v>0</v>
      </c>
    </row>
    <row r="19" spans="1:7">
      <c r="A19" s="17" t="s">
        <v>55</v>
      </c>
      <c r="B19" s="17" t="s">
        <v>31</v>
      </c>
      <c r="C19" s="17" t="s">
        <v>32</v>
      </c>
      <c r="D19" s="16">
        <v>1</v>
      </c>
      <c r="E19" s="18">
        <v>5.7000000000000002E-3</v>
      </c>
      <c r="F19" s="18">
        <v>7.4999999999999997E-3</v>
      </c>
      <c r="G19" s="18">
        <v>6.1000000000000004E-3</v>
      </c>
    </row>
    <row r="20" spans="1:7">
      <c r="A20" s="17" t="s">
        <v>54</v>
      </c>
      <c r="B20" s="17" t="s">
        <v>31</v>
      </c>
      <c r="C20" s="17" t="s">
        <v>32</v>
      </c>
      <c r="D20" s="16">
        <v>2</v>
      </c>
      <c r="E20" s="18">
        <v>7.3000000000000001E-3</v>
      </c>
      <c r="F20" s="18">
        <v>5.4000000000000003E-3</v>
      </c>
      <c r="G20" s="18">
        <v>5.4000000000000003E-3</v>
      </c>
    </row>
    <row r="21" spans="1:7">
      <c r="A21" s="17" t="s">
        <v>53</v>
      </c>
      <c r="B21" s="17" t="s">
        <v>31</v>
      </c>
      <c r="C21" s="17" t="s">
        <v>32</v>
      </c>
      <c r="D21" s="16">
        <v>3</v>
      </c>
      <c r="E21" s="18">
        <v>5.1000000000000004E-3</v>
      </c>
      <c r="F21" s="18">
        <v>4.7999999999999996E-3</v>
      </c>
      <c r="G21" s="18">
        <v>3.8999999999999998E-3</v>
      </c>
    </row>
    <row r="22" spans="1:7">
      <c r="A22" s="17" t="s">
        <v>52</v>
      </c>
      <c r="B22" s="17" t="s">
        <v>31</v>
      </c>
      <c r="C22" s="17" t="s">
        <v>32</v>
      </c>
      <c r="D22" s="16">
        <v>4</v>
      </c>
      <c r="E22" s="18">
        <v>3.5000000000000001E-3</v>
      </c>
      <c r="F22" s="18">
        <v>3.5000000000000001E-3</v>
      </c>
      <c r="G22" s="18">
        <v>3.3E-3</v>
      </c>
    </row>
    <row r="23" spans="1:7">
      <c r="A23" s="17" t="s">
        <v>51</v>
      </c>
      <c r="B23" s="17" t="s">
        <v>31</v>
      </c>
      <c r="C23" s="17" t="s">
        <v>32</v>
      </c>
      <c r="D23" s="16">
        <v>5</v>
      </c>
      <c r="E23" s="18">
        <v>3.0000000000000001E-3</v>
      </c>
      <c r="F23" s="18">
        <v>3.0000000000000001E-3</v>
      </c>
      <c r="G23" s="18">
        <v>3.0000000000000001E-3</v>
      </c>
    </row>
    <row r="24" spans="1:7">
      <c r="A24" s="17" t="s">
        <v>50</v>
      </c>
      <c r="B24" s="17" t="s">
        <v>31</v>
      </c>
      <c r="C24" s="17" t="s">
        <v>32</v>
      </c>
      <c r="D24" s="16">
        <v>6</v>
      </c>
      <c r="E24" s="15">
        <v>9.7999999999999997E-3</v>
      </c>
      <c r="F24" s="15">
        <v>1.78E-2</v>
      </c>
      <c r="G24" s="15">
        <v>9.1000000000000004E-3</v>
      </c>
    </row>
    <row r="25" spans="1:7">
      <c r="A25" s="17" t="s">
        <v>49</v>
      </c>
      <c r="B25" s="17" t="s">
        <v>31</v>
      </c>
      <c r="C25" s="17" t="s">
        <v>32</v>
      </c>
      <c r="D25" s="16">
        <v>7</v>
      </c>
      <c r="E25" s="15">
        <v>3.3E-3</v>
      </c>
      <c r="F25" s="15">
        <v>3.3E-3</v>
      </c>
      <c r="G25" s="15">
        <v>2.8E-3</v>
      </c>
    </row>
    <row r="26" spans="1:7">
      <c r="A26" s="13" t="s">
        <v>48</v>
      </c>
      <c r="B26" s="13" t="s">
        <v>31</v>
      </c>
      <c r="C26" s="13" t="s">
        <v>30</v>
      </c>
      <c r="D26" s="12">
        <v>0</v>
      </c>
      <c r="E26" s="14">
        <v>0</v>
      </c>
      <c r="F26" s="14">
        <v>0</v>
      </c>
      <c r="G26" s="14">
        <v>0</v>
      </c>
    </row>
    <row r="27" spans="1:7">
      <c r="A27" s="13" t="s">
        <v>47</v>
      </c>
      <c r="B27" s="13" t="s">
        <v>31</v>
      </c>
      <c r="C27" s="13" t="s">
        <v>30</v>
      </c>
      <c r="D27" s="12">
        <v>1</v>
      </c>
      <c r="E27" s="14">
        <v>4.7000000000000002E-3</v>
      </c>
      <c r="F27" s="14">
        <v>6.4999999999999997E-3</v>
      </c>
      <c r="G27" s="14">
        <v>5.1000000000000004E-3</v>
      </c>
    </row>
    <row r="28" spans="1:7">
      <c r="A28" s="13" t="s">
        <v>46</v>
      </c>
      <c r="B28" s="13" t="s">
        <v>31</v>
      </c>
      <c r="C28" s="13" t="s">
        <v>30</v>
      </c>
      <c r="D28" s="12">
        <v>2</v>
      </c>
      <c r="E28" s="14">
        <v>6.3E-3</v>
      </c>
      <c r="F28" s="14">
        <v>4.4000000000000003E-3</v>
      </c>
      <c r="G28" s="14">
        <v>4.4000000000000003E-3</v>
      </c>
    </row>
    <row r="29" spans="1:7">
      <c r="A29" s="13" t="s">
        <v>45</v>
      </c>
      <c r="B29" s="13" t="s">
        <v>31</v>
      </c>
      <c r="C29" s="13" t="s">
        <v>30</v>
      </c>
      <c r="D29" s="12">
        <v>3</v>
      </c>
      <c r="E29" s="14">
        <v>4.1000000000000003E-3</v>
      </c>
      <c r="F29" s="14">
        <v>3.8E-3</v>
      </c>
      <c r="G29" s="14">
        <v>2.8999999999999998E-3</v>
      </c>
    </row>
    <row r="30" spans="1:7">
      <c r="A30" s="13" t="s">
        <v>44</v>
      </c>
      <c r="B30" s="13" t="s">
        <v>31</v>
      </c>
      <c r="C30" s="13" t="s">
        <v>30</v>
      </c>
      <c r="D30" s="12">
        <v>4</v>
      </c>
      <c r="E30" s="14">
        <v>2.5000000000000001E-3</v>
      </c>
      <c r="F30" s="14">
        <v>2.5000000000000001E-3</v>
      </c>
      <c r="G30" s="14">
        <v>2.3E-3</v>
      </c>
    </row>
    <row r="31" spans="1:7">
      <c r="A31" s="13" t="s">
        <v>43</v>
      </c>
      <c r="B31" s="13" t="s">
        <v>31</v>
      </c>
      <c r="C31" s="13" t="s">
        <v>30</v>
      </c>
      <c r="D31" s="12">
        <v>5</v>
      </c>
      <c r="E31" s="14">
        <v>2E-3</v>
      </c>
      <c r="F31" s="14">
        <v>2E-3</v>
      </c>
      <c r="G31" s="14">
        <v>2E-3</v>
      </c>
    </row>
    <row r="32" spans="1:7">
      <c r="A32" s="13" t="s">
        <v>42</v>
      </c>
      <c r="B32" s="13" t="s">
        <v>31</v>
      </c>
      <c r="C32" s="13" t="s">
        <v>30</v>
      </c>
      <c r="D32" s="12">
        <v>6</v>
      </c>
      <c r="E32" s="11">
        <v>8.8000000000000005E-3</v>
      </c>
      <c r="F32" s="11">
        <v>1.6799999999999999E-2</v>
      </c>
      <c r="G32" s="11">
        <v>8.0999999999999996E-3</v>
      </c>
    </row>
    <row r="33" spans="1:7">
      <c r="A33" s="13" t="s">
        <v>41</v>
      </c>
      <c r="B33" s="13" t="s">
        <v>31</v>
      </c>
      <c r="C33" s="13" t="s">
        <v>30</v>
      </c>
      <c r="D33" s="12">
        <v>7</v>
      </c>
      <c r="E33" s="11">
        <v>2.3E-3</v>
      </c>
      <c r="F33" s="11">
        <v>2.3E-3</v>
      </c>
      <c r="G33" s="11">
        <v>1.8E-3</v>
      </c>
    </row>
    <row r="34" spans="1:7">
      <c r="E34" s="87"/>
      <c r="F34" s="87"/>
      <c r="G34" s="87"/>
    </row>
    <row r="35" spans="1:7">
      <c r="A35" s="9">
        <v>1</v>
      </c>
      <c r="B35" s="9">
        <v>2</v>
      </c>
      <c r="C35" s="9">
        <v>3</v>
      </c>
      <c r="D35" s="9">
        <v>4</v>
      </c>
      <c r="E35" s="9">
        <v>5</v>
      </c>
      <c r="F35" s="9">
        <v>6</v>
      </c>
      <c r="G35" s="9">
        <v>7</v>
      </c>
    </row>
    <row r="54" spans="1:7" s="10" customFormat="1">
      <c r="A54" s="9"/>
      <c r="B54" s="9"/>
      <c r="C54" s="9"/>
      <c r="D54" s="9"/>
      <c r="E54" s="9"/>
      <c r="F54" s="9"/>
      <c r="G54" s="9"/>
    </row>
    <row r="55" spans="1:7" s="10" customFormat="1">
      <c r="A55" s="9"/>
      <c r="B55" s="9"/>
      <c r="C55" s="9"/>
      <c r="D55" s="9"/>
      <c r="E55" s="9"/>
      <c r="F55" s="9"/>
      <c r="G55" s="9"/>
    </row>
    <row r="60" spans="1:7">
      <c r="B60" s="10"/>
      <c r="C60" s="10"/>
      <c r="D60" s="10"/>
      <c r="E60" s="10"/>
      <c r="F60" s="10"/>
      <c r="G60" s="10"/>
    </row>
    <row r="61" spans="1:7">
      <c r="B61" s="10"/>
      <c r="C61" s="10"/>
      <c r="D61" s="10"/>
      <c r="E61" s="10"/>
      <c r="F61" s="10"/>
      <c r="G61" s="10"/>
    </row>
    <row r="62" spans="1:7">
      <c r="A62" s="10"/>
    </row>
    <row r="63" spans="1:7">
      <c r="A63" s="10"/>
    </row>
  </sheetData>
  <sheetProtection password="C7B9"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workbookViewId="0">
      <selection activeCell="O49" sqref="O49"/>
    </sheetView>
  </sheetViews>
  <sheetFormatPr defaultColWidth="9.140625" defaultRowHeight="12.75"/>
  <cols>
    <col min="1" max="1" width="9" style="131" customWidth="1"/>
    <col min="2" max="2" width="9.85546875" style="131" customWidth="1"/>
    <col min="3" max="7" width="9" style="131" customWidth="1"/>
    <col min="8" max="8" width="9.85546875" style="131" customWidth="1"/>
    <col min="9" max="13" width="9" style="131" customWidth="1"/>
    <col min="14" max="16384" width="9.140625" style="131"/>
  </cols>
  <sheetData>
    <row r="1" spans="1:13" ht="24" customHeight="1">
      <c r="A1" s="723" t="s">
        <v>193</v>
      </c>
      <c r="B1" s="724"/>
      <c r="C1" s="724"/>
      <c r="D1" s="724"/>
      <c r="E1" s="724"/>
      <c r="F1" s="724"/>
      <c r="G1" s="724"/>
      <c r="H1" s="724"/>
      <c r="I1" s="724"/>
      <c r="J1" s="724"/>
      <c r="K1" s="724"/>
      <c r="L1" s="725"/>
      <c r="M1" s="132"/>
    </row>
    <row r="2" spans="1:13" ht="12.75" customHeight="1">
      <c r="A2" s="133" t="s">
        <v>194</v>
      </c>
      <c r="B2" s="726" t="s">
        <v>195</v>
      </c>
      <c r="C2" s="727"/>
      <c r="D2" s="727"/>
      <c r="E2" s="727"/>
      <c r="F2" s="728"/>
      <c r="G2" s="133" t="s">
        <v>194</v>
      </c>
      <c r="H2" s="726" t="s">
        <v>196</v>
      </c>
      <c r="I2" s="727"/>
      <c r="J2" s="727"/>
      <c r="K2" s="727"/>
      <c r="L2" s="728"/>
      <c r="M2" s="134"/>
    </row>
    <row r="3" spans="1:13" ht="12.75" customHeight="1">
      <c r="A3" s="135" t="s">
        <v>197</v>
      </c>
      <c r="B3" s="136">
        <v>1</v>
      </c>
      <c r="C3" s="136">
        <v>2</v>
      </c>
      <c r="D3" s="136">
        <v>3</v>
      </c>
      <c r="E3" s="136">
        <v>4</v>
      </c>
      <c r="F3" s="136">
        <v>5</v>
      </c>
      <c r="G3" s="135" t="s">
        <v>197</v>
      </c>
      <c r="H3" s="136">
        <v>1</v>
      </c>
      <c r="I3" s="136">
        <v>2</v>
      </c>
      <c r="J3" s="136">
        <v>3</v>
      </c>
      <c r="K3" s="136">
        <v>4</v>
      </c>
      <c r="L3" s="136">
        <v>5</v>
      </c>
      <c r="M3" s="134"/>
    </row>
    <row r="4" spans="1:13" ht="12.75" customHeight="1">
      <c r="A4" s="145">
        <v>12</v>
      </c>
      <c r="B4" s="145">
        <v>5.56</v>
      </c>
      <c r="C4" s="145">
        <v>5.93</v>
      </c>
      <c r="D4" s="145">
        <v>6.13</v>
      </c>
      <c r="E4" s="145">
        <v>6.29</v>
      </c>
      <c r="F4" s="145">
        <v>6.43</v>
      </c>
      <c r="G4" s="145">
        <v>12</v>
      </c>
      <c r="H4" s="145">
        <v>6.62</v>
      </c>
      <c r="I4" s="145">
        <v>6.49</v>
      </c>
      <c r="J4" s="145">
        <v>6.52</v>
      </c>
      <c r="K4" s="145">
        <v>6.6</v>
      </c>
      <c r="L4" s="145">
        <v>6.69</v>
      </c>
      <c r="M4" s="134"/>
    </row>
    <row r="5" spans="1:13" ht="12.75" customHeight="1">
      <c r="A5" s="146">
        <v>12.5</v>
      </c>
      <c r="B5" s="146">
        <v>5.8</v>
      </c>
      <c r="C5" s="146">
        <v>6.18</v>
      </c>
      <c r="D5" s="146">
        <v>6.4</v>
      </c>
      <c r="E5" s="146">
        <v>6.57</v>
      </c>
      <c r="F5" s="146">
        <v>6.72</v>
      </c>
      <c r="G5" s="146">
        <v>12.5</v>
      </c>
      <c r="H5" s="146">
        <v>6.9</v>
      </c>
      <c r="I5" s="146">
        <v>6.77</v>
      </c>
      <c r="J5" s="146">
        <v>6.81</v>
      </c>
      <c r="K5" s="146">
        <v>6.9</v>
      </c>
      <c r="L5" s="146">
        <v>7</v>
      </c>
      <c r="M5" s="134"/>
    </row>
    <row r="6" spans="1:13" ht="12.75" customHeight="1">
      <c r="A6" s="147">
        <v>13</v>
      </c>
      <c r="B6" s="147">
        <v>6.03</v>
      </c>
      <c r="C6" s="147">
        <v>6.44</v>
      </c>
      <c r="D6" s="147">
        <v>6.67</v>
      </c>
      <c r="E6" s="147">
        <v>6.85</v>
      </c>
      <c r="F6" s="147">
        <v>7.01</v>
      </c>
      <c r="G6" s="147">
        <v>13</v>
      </c>
      <c r="H6" s="147">
        <v>7.18</v>
      </c>
      <c r="I6" s="147">
        <v>7.05</v>
      </c>
      <c r="J6" s="147">
        <v>7.1</v>
      </c>
      <c r="K6" s="147">
        <v>7.19</v>
      </c>
      <c r="L6" s="147">
        <v>7.3</v>
      </c>
      <c r="M6" s="134"/>
    </row>
    <row r="7" spans="1:13" ht="12.75" customHeight="1">
      <c r="A7" s="146">
        <v>13.5</v>
      </c>
      <c r="B7" s="146">
        <v>6.27</v>
      </c>
      <c r="C7" s="146">
        <v>6.69</v>
      </c>
      <c r="D7" s="146">
        <v>6.94</v>
      </c>
      <c r="E7" s="146">
        <v>7.13</v>
      </c>
      <c r="F7" s="146">
        <v>7.3</v>
      </c>
      <c r="G7" s="146">
        <v>13.5</v>
      </c>
      <c r="H7" s="146">
        <v>7.46</v>
      </c>
      <c r="I7" s="146">
        <v>7.33</v>
      </c>
      <c r="J7" s="146">
        <v>7.39</v>
      </c>
      <c r="K7" s="146">
        <v>7.49</v>
      </c>
      <c r="L7" s="146">
        <v>7.61</v>
      </c>
      <c r="M7" s="134"/>
    </row>
    <row r="8" spans="1:13" ht="12.75" customHeight="1">
      <c r="A8" s="147">
        <v>14</v>
      </c>
      <c r="B8" s="147">
        <v>6.5</v>
      </c>
      <c r="C8" s="147">
        <v>6.95</v>
      </c>
      <c r="D8" s="147">
        <v>7.21</v>
      </c>
      <c r="E8" s="147">
        <v>7.41</v>
      </c>
      <c r="F8" s="147">
        <v>7.6</v>
      </c>
      <c r="G8" s="147">
        <v>14</v>
      </c>
      <c r="H8" s="147">
        <v>7.74</v>
      </c>
      <c r="I8" s="147">
        <v>7.62</v>
      </c>
      <c r="J8" s="147">
        <v>7.68</v>
      </c>
      <c r="K8" s="147">
        <v>7.79</v>
      </c>
      <c r="L8" s="147">
        <v>7.92</v>
      </c>
      <c r="M8" s="134"/>
    </row>
    <row r="9" spans="1:13" ht="12.75" customHeight="1">
      <c r="A9" s="146">
        <v>14.5</v>
      </c>
      <c r="B9" s="146">
        <v>6.74</v>
      </c>
      <c r="C9" s="146">
        <v>7.21</v>
      </c>
      <c r="D9" s="146">
        <v>7.48</v>
      </c>
      <c r="E9" s="146">
        <v>7.7</v>
      </c>
      <c r="F9" s="146">
        <v>7.9</v>
      </c>
      <c r="G9" s="146">
        <v>14.5</v>
      </c>
      <c r="H9" s="146">
        <v>8.0299999999999994</v>
      </c>
      <c r="I9" s="146">
        <v>7.9</v>
      </c>
      <c r="J9" s="146">
        <v>7.97</v>
      </c>
      <c r="K9" s="146">
        <v>8.09</v>
      </c>
      <c r="L9" s="146">
        <v>8.23</v>
      </c>
      <c r="M9" s="134"/>
    </row>
    <row r="10" spans="1:13" ht="12.75" customHeight="1">
      <c r="A10" s="147">
        <v>15</v>
      </c>
      <c r="B10" s="147">
        <v>6.97</v>
      </c>
      <c r="C10" s="147">
        <v>7.47</v>
      </c>
      <c r="D10" s="147">
        <v>7.75</v>
      </c>
      <c r="E10" s="147">
        <v>7.98</v>
      </c>
      <c r="F10" s="147">
        <v>8.1999999999999993</v>
      </c>
      <c r="G10" s="147">
        <v>15</v>
      </c>
      <c r="H10" s="147">
        <v>8.31</v>
      </c>
      <c r="I10" s="147">
        <v>8.18</v>
      </c>
      <c r="J10" s="147">
        <v>8.27</v>
      </c>
      <c r="K10" s="147">
        <v>8.4</v>
      </c>
      <c r="L10" s="147">
        <v>8.5500000000000007</v>
      </c>
      <c r="M10" s="134"/>
    </row>
    <row r="11" spans="1:13" ht="12.75" customHeight="1">
      <c r="A11" s="146">
        <v>15.5</v>
      </c>
      <c r="B11" s="146">
        <v>7.21</v>
      </c>
      <c r="C11" s="146">
        <v>7.72</v>
      </c>
      <c r="D11" s="146">
        <v>8.0299999999999994</v>
      </c>
      <c r="E11" s="146">
        <v>8.27</v>
      </c>
      <c r="F11" s="146">
        <v>8.5</v>
      </c>
      <c r="G11" s="146">
        <v>15.5</v>
      </c>
      <c r="H11" s="146">
        <v>8.59</v>
      </c>
      <c r="I11" s="146">
        <v>8.4700000000000006</v>
      </c>
      <c r="J11" s="146">
        <v>8.56</v>
      </c>
      <c r="K11" s="146">
        <v>8.6999999999999993</v>
      </c>
      <c r="L11" s="146">
        <v>8.86</v>
      </c>
      <c r="M11" s="134"/>
    </row>
    <row r="12" spans="1:13" ht="12.75" customHeight="1">
      <c r="A12" s="147">
        <v>16</v>
      </c>
      <c r="B12" s="147">
        <v>7.44</v>
      </c>
      <c r="C12" s="147">
        <v>7.98</v>
      </c>
      <c r="D12" s="147">
        <v>8.3000000000000007</v>
      </c>
      <c r="E12" s="147">
        <v>8.56</v>
      </c>
      <c r="F12" s="147">
        <v>8.8000000000000007</v>
      </c>
      <c r="G12" s="147">
        <v>16</v>
      </c>
      <c r="H12" s="147">
        <v>8.8800000000000008</v>
      </c>
      <c r="I12" s="147">
        <v>8.76</v>
      </c>
      <c r="J12" s="147">
        <v>8.86</v>
      </c>
      <c r="K12" s="147">
        <v>9.01</v>
      </c>
      <c r="L12" s="147">
        <v>9.18</v>
      </c>
      <c r="M12" s="134"/>
    </row>
    <row r="13" spans="1:13" ht="12.75" customHeight="1">
      <c r="A13" s="146">
        <v>16.5</v>
      </c>
      <c r="B13" s="146">
        <v>7.68</v>
      </c>
      <c r="C13" s="146">
        <v>8.24</v>
      </c>
      <c r="D13" s="146">
        <v>8.58</v>
      </c>
      <c r="E13" s="146">
        <v>8.85</v>
      </c>
      <c r="F13" s="146">
        <v>9.1</v>
      </c>
      <c r="G13" s="146">
        <v>16.5</v>
      </c>
      <c r="H13" s="146">
        <v>9.16</v>
      </c>
      <c r="I13" s="146">
        <v>9.0399999999999991</v>
      </c>
      <c r="J13" s="146">
        <v>9.15</v>
      </c>
      <c r="K13" s="146">
        <v>9.32</v>
      </c>
      <c r="L13" s="146">
        <v>9.5</v>
      </c>
      <c r="M13" s="134"/>
    </row>
    <row r="14" spans="1:13" ht="12.75" customHeight="1">
      <c r="A14" s="147">
        <v>17</v>
      </c>
      <c r="B14" s="147">
        <v>7.92</v>
      </c>
      <c r="C14" s="147">
        <v>8.5</v>
      </c>
      <c r="D14" s="147">
        <v>8.85</v>
      </c>
      <c r="E14" s="147">
        <v>9.14</v>
      </c>
      <c r="F14" s="147">
        <v>9.41</v>
      </c>
      <c r="G14" s="147">
        <v>17</v>
      </c>
      <c r="H14" s="147">
        <v>9.4499999999999993</v>
      </c>
      <c r="I14" s="147">
        <v>9.33</v>
      </c>
      <c r="J14" s="147">
        <v>9.4499999999999993</v>
      </c>
      <c r="K14" s="147">
        <v>9.6300000000000008</v>
      </c>
      <c r="L14" s="147">
        <v>9.82</v>
      </c>
      <c r="M14" s="134"/>
    </row>
    <row r="15" spans="1:13" ht="12.75" customHeight="1">
      <c r="A15" s="146">
        <v>17.5</v>
      </c>
      <c r="B15" s="146">
        <v>8.15</v>
      </c>
      <c r="C15" s="146">
        <v>8.76</v>
      </c>
      <c r="D15" s="146">
        <v>9.1300000000000008</v>
      </c>
      <c r="E15" s="146">
        <v>9.44</v>
      </c>
      <c r="F15" s="146">
        <v>9.7100000000000009</v>
      </c>
      <c r="G15" s="146">
        <v>17.5</v>
      </c>
      <c r="H15" s="146">
        <v>9.73</v>
      </c>
      <c r="I15" s="146">
        <v>9.6199999999999992</v>
      </c>
      <c r="J15" s="146">
        <v>9.75</v>
      </c>
      <c r="K15" s="146">
        <v>9.94</v>
      </c>
      <c r="L15" s="146">
        <v>10.15</v>
      </c>
      <c r="M15" s="134"/>
    </row>
    <row r="16" spans="1:13" ht="12.75" customHeight="1">
      <c r="A16" s="147">
        <v>18</v>
      </c>
      <c r="B16" s="147">
        <v>8.39</v>
      </c>
      <c r="C16" s="147">
        <v>9.02</v>
      </c>
      <c r="D16" s="147">
        <v>9.41</v>
      </c>
      <c r="E16" s="147">
        <v>9.73</v>
      </c>
      <c r="F16" s="147">
        <v>10.02</v>
      </c>
      <c r="G16" s="147">
        <v>18</v>
      </c>
      <c r="H16" s="147">
        <v>10.02</v>
      </c>
      <c r="I16" s="147">
        <v>9.91</v>
      </c>
      <c r="J16" s="147">
        <v>10.050000000000001</v>
      </c>
      <c r="K16" s="147">
        <v>10.25</v>
      </c>
      <c r="L16" s="147">
        <v>10.47</v>
      </c>
      <c r="M16" s="134"/>
    </row>
    <row r="17" spans="1:13" ht="12.75" customHeight="1">
      <c r="A17" s="146">
        <v>18.5</v>
      </c>
      <c r="B17" s="146">
        <v>8.6300000000000008</v>
      </c>
      <c r="C17" s="146">
        <v>9.2899999999999991</v>
      </c>
      <c r="D17" s="146">
        <v>9.69</v>
      </c>
      <c r="E17" s="146">
        <v>10.02</v>
      </c>
      <c r="F17" s="146">
        <v>10.33</v>
      </c>
      <c r="G17" s="146">
        <v>18.5</v>
      </c>
      <c r="H17" s="146">
        <v>10.3</v>
      </c>
      <c r="I17" s="146">
        <v>10.199999999999999</v>
      </c>
      <c r="J17" s="146">
        <v>10.35</v>
      </c>
      <c r="K17" s="146">
        <v>10.56</v>
      </c>
      <c r="L17" s="146">
        <v>10.8</v>
      </c>
      <c r="M17" s="134"/>
    </row>
    <row r="18" spans="1:13" ht="12.75" customHeight="1">
      <c r="A18" s="147">
        <v>19</v>
      </c>
      <c r="B18" s="147">
        <v>8.86</v>
      </c>
      <c r="C18" s="147">
        <v>9.5500000000000007</v>
      </c>
      <c r="D18" s="147">
        <v>9.9700000000000006</v>
      </c>
      <c r="E18" s="147">
        <v>10.32</v>
      </c>
      <c r="F18" s="147">
        <v>10.64</v>
      </c>
      <c r="G18" s="147">
        <v>19</v>
      </c>
      <c r="H18" s="147">
        <v>10.59</v>
      </c>
      <c r="I18" s="147">
        <v>10.49</v>
      </c>
      <c r="J18" s="147">
        <v>10.65</v>
      </c>
      <c r="K18" s="147">
        <v>10.88</v>
      </c>
      <c r="L18" s="147">
        <v>11.13</v>
      </c>
      <c r="M18" s="134"/>
    </row>
    <row r="19" spans="1:13" ht="12.75" customHeight="1">
      <c r="A19" s="146">
        <v>19.5</v>
      </c>
      <c r="B19" s="146">
        <v>9.1</v>
      </c>
      <c r="C19" s="146">
        <v>9.81</v>
      </c>
      <c r="D19" s="146">
        <v>10.25</v>
      </c>
      <c r="E19" s="146">
        <v>10.62</v>
      </c>
      <c r="F19" s="146">
        <v>10.96</v>
      </c>
      <c r="G19" s="146">
        <v>19.5</v>
      </c>
      <c r="H19" s="146">
        <v>10.87</v>
      </c>
      <c r="I19" s="146">
        <v>10.78</v>
      </c>
      <c r="J19" s="146">
        <v>10.96</v>
      </c>
      <c r="K19" s="146">
        <v>11.2</v>
      </c>
      <c r="L19" s="146">
        <v>11.46</v>
      </c>
      <c r="M19" s="134"/>
    </row>
    <row r="20" spans="1:13" ht="12.75" customHeight="1">
      <c r="A20" s="147">
        <v>20</v>
      </c>
      <c r="B20" s="147">
        <v>9.34</v>
      </c>
      <c r="C20" s="147">
        <v>10.07</v>
      </c>
      <c r="D20" s="147">
        <v>10.53</v>
      </c>
      <c r="E20" s="147">
        <v>10.92</v>
      </c>
      <c r="F20" s="147">
        <v>11.27</v>
      </c>
      <c r="G20" s="147">
        <v>20</v>
      </c>
      <c r="H20" s="147">
        <v>11.16</v>
      </c>
      <c r="I20" s="147">
        <v>11.07</v>
      </c>
      <c r="J20" s="147">
        <v>11.26</v>
      </c>
      <c r="K20" s="147">
        <v>11.52</v>
      </c>
      <c r="L20" s="147">
        <v>11.79</v>
      </c>
      <c r="M20" s="134"/>
    </row>
    <row r="21" spans="1:13" ht="12.75" customHeight="1">
      <c r="A21" s="146">
        <v>20.5</v>
      </c>
      <c r="B21" s="146">
        <v>9.58</v>
      </c>
      <c r="C21" s="146">
        <v>10.34</v>
      </c>
      <c r="D21" s="146">
        <v>10.82</v>
      </c>
      <c r="E21" s="146">
        <v>11.22</v>
      </c>
      <c r="F21" s="146">
        <v>11.59</v>
      </c>
      <c r="G21" s="146">
        <v>20.5</v>
      </c>
      <c r="H21" s="146">
        <v>11.45</v>
      </c>
      <c r="I21" s="146">
        <v>11.37</v>
      </c>
      <c r="J21" s="146">
        <v>11.57</v>
      </c>
      <c r="K21" s="146">
        <v>11.84</v>
      </c>
      <c r="L21" s="146">
        <v>12.13</v>
      </c>
      <c r="M21" s="134"/>
    </row>
    <row r="22" spans="1:13" ht="12.75" customHeight="1">
      <c r="A22" s="147">
        <v>21</v>
      </c>
      <c r="B22" s="147">
        <v>9.81</v>
      </c>
      <c r="C22" s="147">
        <v>10.6</v>
      </c>
      <c r="D22" s="147">
        <v>11.1</v>
      </c>
      <c r="E22" s="147">
        <v>11.52</v>
      </c>
      <c r="F22" s="147">
        <v>11.91</v>
      </c>
      <c r="G22" s="147">
        <v>21</v>
      </c>
      <c r="H22" s="147">
        <v>11.74</v>
      </c>
      <c r="I22" s="147">
        <v>11.66</v>
      </c>
      <c r="J22" s="147">
        <v>11.88</v>
      </c>
      <c r="K22" s="147">
        <v>12.16</v>
      </c>
      <c r="L22" s="147">
        <v>12.46</v>
      </c>
      <c r="M22" s="134"/>
    </row>
    <row r="23" spans="1:13" ht="12.75" customHeight="1">
      <c r="A23" s="146">
        <v>21.5</v>
      </c>
      <c r="B23" s="146">
        <v>10.050000000000001</v>
      </c>
      <c r="C23" s="146">
        <v>10.87</v>
      </c>
      <c r="D23" s="146">
        <v>11.38</v>
      </c>
      <c r="E23" s="146">
        <v>11.82</v>
      </c>
      <c r="F23" s="146">
        <v>12.23</v>
      </c>
      <c r="G23" s="146">
        <v>21.5</v>
      </c>
      <c r="H23" s="146">
        <v>12.02</v>
      </c>
      <c r="I23" s="146">
        <v>11.96</v>
      </c>
      <c r="J23" s="146">
        <v>12.19</v>
      </c>
      <c r="K23" s="146">
        <v>12.48</v>
      </c>
      <c r="L23" s="146">
        <v>12.8</v>
      </c>
      <c r="M23" s="134"/>
    </row>
    <row r="24" spans="1:13" ht="12.75" customHeight="1">
      <c r="A24" s="147">
        <v>22</v>
      </c>
      <c r="B24" s="147">
        <v>10.29</v>
      </c>
      <c r="C24" s="147">
        <v>11.13</v>
      </c>
      <c r="D24" s="147">
        <v>11.67</v>
      </c>
      <c r="E24" s="147">
        <v>12.13</v>
      </c>
      <c r="F24" s="147">
        <v>12.55</v>
      </c>
      <c r="G24" s="147">
        <v>22</v>
      </c>
      <c r="H24" s="147">
        <v>12.31</v>
      </c>
      <c r="I24" s="147">
        <v>12.25</v>
      </c>
      <c r="J24" s="147">
        <v>12.5</v>
      </c>
      <c r="K24" s="147">
        <v>12.81</v>
      </c>
      <c r="L24" s="147">
        <v>13.14</v>
      </c>
      <c r="M24" s="134"/>
    </row>
    <row r="25" spans="1:13" ht="12.75" customHeight="1">
      <c r="A25" s="146">
        <v>22.5</v>
      </c>
      <c r="B25" s="146">
        <v>10.53</v>
      </c>
      <c r="C25" s="146">
        <v>11.4</v>
      </c>
      <c r="D25" s="146">
        <v>11.96</v>
      </c>
      <c r="E25" s="146">
        <v>12.43</v>
      </c>
      <c r="F25" s="146">
        <v>12.87</v>
      </c>
      <c r="G25" s="146">
        <v>22.5</v>
      </c>
      <c r="H25" s="146">
        <v>12.6</v>
      </c>
      <c r="I25" s="146">
        <v>12.55</v>
      </c>
      <c r="J25" s="146">
        <v>12.81</v>
      </c>
      <c r="K25" s="146">
        <v>13.13</v>
      </c>
      <c r="L25" s="146">
        <v>13.48</v>
      </c>
      <c r="M25" s="134"/>
    </row>
    <row r="26" spans="1:13" ht="12.75" customHeight="1">
      <c r="A26" s="147">
        <v>23</v>
      </c>
      <c r="B26" s="147">
        <v>10.77</v>
      </c>
      <c r="C26" s="147">
        <v>11.67</v>
      </c>
      <c r="D26" s="147">
        <v>12.24</v>
      </c>
      <c r="E26" s="147">
        <v>12.74</v>
      </c>
      <c r="F26" s="147">
        <v>13.19</v>
      </c>
      <c r="G26" s="147">
        <v>23</v>
      </c>
      <c r="H26" s="147">
        <v>12.89</v>
      </c>
      <c r="I26" s="147">
        <v>12.85</v>
      </c>
      <c r="J26" s="147">
        <v>13.12</v>
      </c>
      <c r="K26" s="147">
        <v>13.46</v>
      </c>
      <c r="L26" s="147">
        <v>13.83</v>
      </c>
      <c r="M26" s="134"/>
    </row>
    <row r="27" spans="1:13" ht="12.75" customHeight="1">
      <c r="A27" s="146">
        <v>23.5</v>
      </c>
      <c r="B27" s="146">
        <v>11.01</v>
      </c>
      <c r="C27" s="146">
        <v>11.93</v>
      </c>
      <c r="D27" s="146">
        <v>12.53</v>
      </c>
      <c r="E27" s="146">
        <v>13.05</v>
      </c>
      <c r="F27" s="146">
        <v>13.52</v>
      </c>
      <c r="G27" s="146">
        <v>23.5</v>
      </c>
      <c r="H27" s="146">
        <v>13.18</v>
      </c>
      <c r="I27" s="146">
        <v>13.15</v>
      </c>
      <c r="J27" s="146">
        <v>13.43</v>
      </c>
      <c r="K27" s="146">
        <v>13.79</v>
      </c>
      <c r="L27" s="146">
        <v>14.17</v>
      </c>
      <c r="M27" s="134"/>
    </row>
    <row r="28" spans="1:13" ht="12.75" customHeight="1">
      <c r="A28" s="147">
        <v>24</v>
      </c>
      <c r="B28" s="147">
        <v>11.25</v>
      </c>
      <c r="C28" s="147">
        <v>12.2</v>
      </c>
      <c r="D28" s="147">
        <v>12.82</v>
      </c>
      <c r="E28" s="147">
        <v>13.36</v>
      </c>
      <c r="F28" s="147">
        <v>13.84</v>
      </c>
      <c r="G28" s="147">
        <v>24</v>
      </c>
      <c r="H28" s="147">
        <v>13.47</v>
      </c>
      <c r="I28" s="147">
        <v>13.45</v>
      </c>
      <c r="J28" s="147">
        <v>13.75</v>
      </c>
      <c r="K28" s="147">
        <v>14.12</v>
      </c>
      <c r="L28" s="147">
        <v>14.52</v>
      </c>
      <c r="M28" s="134"/>
    </row>
    <row r="29" spans="1:13" ht="12.75" customHeight="1">
      <c r="A29" s="146">
        <v>24.5</v>
      </c>
      <c r="B29" s="146">
        <v>11.49</v>
      </c>
      <c r="C29" s="146">
        <v>12.47</v>
      </c>
      <c r="D29" s="146">
        <v>13.11</v>
      </c>
      <c r="E29" s="146">
        <v>13.67</v>
      </c>
      <c r="F29" s="146">
        <v>14.17</v>
      </c>
      <c r="G29" s="146">
        <v>24.5</v>
      </c>
      <c r="H29" s="146">
        <v>13.76</v>
      </c>
      <c r="I29" s="146">
        <v>13.75</v>
      </c>
      <c r="J29" s="146">
        <v>14.06</v>
      </c>
      <c r="K29" s="146">
        <v>14.45</v>
      </c>
      <c r="L29" s="146">
        <v>14.87</v>
      </c>
      <c r="M29" s="134"/>
    </row>
    <row r="30" spans="1:13" ht="12.75" customHeight="1">
      <c r="A30" s="147">
        <v>25</v>
      </c>
      <c r="B30" s="147">
        <v>11.73</v>
      </c>
      <c r="C30" s="147">
        <v>12.74</v>
      </c>
      <c r="D30" s="147">
        <v>13.4</v>
      </c>
      <c r="E30" s="147">
        <v>13.98</v>
      </c>
      <c r="F30" s="147">
        <v>14.5</v>
      </c>
      <c r="G30" s="147">
        <v>25</v>
      </c>
      <c r="H30" s="147">
        <v>14.05</v>
      </c>
      <c r="I30" s="147">
        <v>14.05</v>
      </c>
      <c r="J30" s="147">
        <v>14.38</v>
      </c>
      <c r="K30" s="147">
        <v>14.79</v>
      </c>
      <c r="L30" s="147">
        <v>15.22</v>
      </c>
      <c r="M30" s="134"/>
    </row>
    <row r="31" spans="1:13" ht="12.75" customHeight="1">
      <c r="A31" s="146">
        <v>25.5</v>
      </c>
      <c r="B31" s="146">
        <v>11.97</v>
      </c>
      <c r="C31" s="146">
        <v>13.01</v>
      </c>
      <c r="D31" s="146">
        <v>13.7</v>
      </c>
      <c r="E31" s="146">
        <v>14.29</v>
      </c>
      <c r="F31" s="146">
        <v>14.83</v>
      </c>
      <c r="G31" s="146">
        <v>25.5</v>
      </c>
      <c r="H31" s="146">
        <v>14.34</v>
      </c>
      <c r="I31" s="146">
        <v>14.35</v>
      </c>
      <c r="J31" s="146">
        <v>14.7</v>
      </c>
      <c r="K31" s="146">
        <v>15.12</v>
      </c>
      <c r="L31" s="146">
        <v>15.57</v>
      </c>
      <c r="M31" s="134"/>
    </row>
    <row r="32" spans="1:13" ht="12.75" customHeight="1">
      <c r="A32" s="147">
        <v>26</v>
      </c>
      <c r="B32" s="147">
        <v>12.21</v>
      </c>
      <c r="C32" s="147">
        <v>13.28</v>
      </c>
      <c r="D32" s="147">
        <v>13.99</v>
      </c>
      <c r="E32" s="147">
        <v>14.6</v>
      </c>
      <c r="F32" s="147">
        <v>15.17</v>
      </c>
      <c r="G32" s="147">
        <v>26</v>
      </c>
      <c r="H32" s="147">
        <v>14.64</v>
      </c>
      <c r="I32" s="147">
        <v>14.65</v>
      </c>
      <c r="J32" s="147">
        <v>15.02</v>
      </c>
      <c r="K32" s="147">
        <v>15.46</v>
      </c>
      <c r="L32" s="147">
        <v>15.93</v>
      </c>
      <c r="M32" s="134"/>
    </row>
    <row r="33" spans="1:13" ht="12.75" customHeight="1">
      <c r="A33" s="146">
        <v>26.5</v>
      </c>
      <c r="B33" s="146">
        <v>12.45</v>
      </c>
      <c r="C33" s="146">
        <v>13.55</v>
      </c>
      <c r="D33" s="146">
        <v>14.28</v>
      </c>
      <c r="E33" s="146">
        <v>14.92</v>
      </c>
      <c r="F33" s="146">
        <v>15.5</v>
      </c>
      <c r="G33" s="146">
        <v>26.5</v>
      </c>
      <c r="H33" s="146">
        <v>14.93</v>
      </c>
      <c r="I33" s="146">
        <v>14.95</v>
      </c>
      <c r="J33" s="146">
        <v>15.34</v>
      </c>
      <c r="K33" s="146">
        <v>15.8</v>
      </c>
      <c r="L33" s="146">
        <v>16.28</v>
      </c>
      <c r="M33" s="134"/>
    </row>
    <row r="34" spans="1:13" ht="12.75" customHeight="1">
      <c r="A34" s="147">
        <v>27</v>
      </c>
      <c r="B34" s="147">
        <v>12.69</v>
      </c>
      <c r="C34" s="147">
        <v>13.82</v>
      </c>
      <c r="D34" s="147">
        <v>14.58</v>
      </c>
      <c r="E34" s="147">
        <v>15.23</v>
      </c>
      <c r="F34" s="147">
        <v>15.84</v>
      </c>
      <c r="G34" s="147">
        <v>27</v>
      </c>
      <c r="H34" s="147">
        <v>15.22</v>
      </c>
      <c r="I34" s="147">
        <v>15.26</v>
      </c>
      <c r="J34" s="147">
        <v>15.66</v>
      </c>
      <c r="K34" s="147">
        <v>16.14</v>
      </c>
      <c r="L34" s="147">
        <v>16.64</v>
      </c>
      <c r="M34" s="134"/>
    </row>
    <row r="35" spans="1:13" ht="12.75" customHeight="1">
      <c r="A35" s="146">
        <v>27.5</v>
      </c>
      <c r="B35" s="146">
        <v>12.93</v>
      </c>
      <c r="C35" s="146">
        <v>14.09</v>
      </c>
      <c r="D35" s="146">
        <v>14.87</v>
      </c>
      <c r="E35" s="146">
        <v>15.55</v>
      </c>
      <c r="F35" s="146">
        <v>16.170000000000002</v>
      </c>
      <c r="G35" s="146">
        <v>27.5</v>
      </c>
      <c r="H35" s="146">
        <v>15.51</v>
      </c>
      <c r="I35" s="146">
        <v>15.56</v>
      </c>
      <c r="J35" s="146">
        <v>15.98</v>
      </c>
      <c r="K35" s="146">
        <v>16.48</v>
      </c>
      <c r="L35" s="146">
        <v>17</v>
      </c>
      <c r="M35" s="134"/>
    </row>
    <row r="36" spans="1:13" ht="12.75" customHeight="1">
      <c r="A36" s="147">
        <v>28</v>
      </c>
      <c r="B36" s="147">
        <v>13.17</v>
      </c>
      <c r="C36" s="147">
        <v>14.36</v>
      </c>
      <c r="D36" s="147">
        <v>15.17</v>
      </c>
      <c r="E36" s="147">
        <v>15.87</v>
      </c>
      <c r="F36" s="147">
        <v>16.510000000000002</v>
      </c>
      <c r="G36" s="147">
        <v>28</v>
      </c>
      <c r="H36" s="147">
        <v>15.81</v>
      </c>
      <c r="I36" s="147">
        <v>15.87</v>
      </c>
      <c r="J36" s="147">
        <v>16.3</v>
      </c>
      <c r="K36" s="147">
        <v>16.82</v>
      </c>
      <c r="L36" s="147">
        <v>17.36</v>
      </c>
      <c r="M36" s="134"/>
    </row>
    <row r="37" spans="1:13" ht="12.75" customHeight="1">
      <c r="A37" s="146">
        <v>28.5</v>
      </c>
      <c r="B37" s="146">
        <v>13.41</v>
      </c>
      <c r="C37" s="146">
        <v>14.64</v>
      </c>
      <c r="D37" s="146">
        <v>15.47</v>
      </c>
      <c r="E37" s="146">
        <v>16.190000000000001</v>
      </c>
      <c r="F37" s="146">
        <v>16.850000000000001</v>
      </c>
      <c r="G37" s="146">
        <v>28.5</v>
      </c>
      <c r="H37" s="146">
        <v>16.100000000000001</v>
      </c>
      <c r="I37" s="146">
        <v>16.170000000000002</v>
      </c>
      <c r="J37" s="146">
        <v>16.63</v>
      </c>
      <c r="K37" s="146">
        <v>17.170000000000002</v>
      </c>
      <c r="L37" s="146">
        <v>17.73</v>
      </c>
      <c r="M37" s="134"/>
    </row>
    <row r="38" spans="1:13" ht="12.75" customHeight="1">
      <c r="A38" s="147">
        <v>29</v>
      </c>
      <c r="B38" s="147">
        <v>13.65</v>
      </c>
      <c r="C38" s="147">
        <v>14.91</v>
      </c>
      <c r="D38" s="147">
        <v>15.77</v>
      </c>
      <c r="E38" s="147">
        <v>16.510000000000002</v>
      </c>
      <c r="F38" s="147">
        <v>17.190000000000001</v>
      </c>
      <c r="G38" s="147">
        <v>29</v>
      </c>
      <c r="H38" s="147">
        <v>16.399999999999999</v>
      </c>
      <c r="I38" s="147">
        <v>16.48</v>
      </c>
      <c r="J38" s="147">
        <v>16.95</v>
      </c>
      <c r="K38" s="147">
        <v>17.510000000000002</v>
      </c>
      <c r="L38" s="147">
        <v>18.09</v>
      </c>
      <c r="M38" s="134"/>
    </row>
    <row r="39" spans="1:13" ht="12.75" customHeight="1">
      <c r="A39" s="146">
        <v>29.5</v>
      </c>
      <c r="B39" s="146">
        <v>13.89</v>
      </c>
      <c r="C39" s="146">
        <v>15.18</v>
      </c>
      <c r="D39" s="146">
        <v>16.07</v>
      </c>
      <c r="E39" s="146">
        <v>16.829999999999998</v>
      </c>
      <c r="F39" s="146">
        <v>17.53</v>
      </c>
      <c r="G39" s="146">
        <v>29.5</v>
      </c>
      <c r="H39" s="146">
        <v>16.690000000000001</v>
      </c>
      <c r="I39" s="146">
        <v>16.79</v>
      </c>
      <c r="J39" s="146">
        <v>17.28</v>
      </c>
      <c r="K39" s="146">
        <v>17.86</v>
      </c>
      <c r="L39" s="146">
        <v>18.46</v>
      </c>
      <c r="M39" s="134"/>
    </row>
    <row r="40" spans="1:13" ht="12.75" customHeight="1">
      <c r="A40" s="147">
        <v>30</v>
      </c>
      <c r="B40" s="147">
        <v>14.13</v>
      </c>
      <c r="C40" s="147">
        <v>15.46</v>
      </c>
      <c r="D40" s="147">
        <v>16.37</v>
      </c>
      <c r="E40" s="147">
        <v>17.149999999999999</v>
      </c>
      <c r="F40" s="147">
        <v>17.88</v>
      </c>
      <c r="G40" s="147">
        <v>30</v>
      </c>
      <c r="H40" s="147">
        <v>16.98</v>
      </c>
      <c r="I40" s="147">
        <v>17.100000000000001</v>
      </c>
      <c r="J40" s="147">
        <v>17.61</v>
      </c>
      <c r="K40" s="147">
        <v>18.21</v>
      </c>
      <c r="L40" s="147">
        <v>18.82</v>
      </c>
      <c r="M40" s="134"/>
    </row>
    <row r="41" spans="1:13" ht="12.75" customHeight="1">
      <c r="A41" s="146">
        <v>30.5</v>
      </c>
      <c r="B41" s="146">
        <v>14.37</v>
      </c>
      <c r="C41" s="146">
        <v>15.73</v>
      </c>
      <c r="D41" s="146">
        <v>16.670000000000002</v>
      </c>
      <c r="E41" s="146">
        <v>17.48</v>
      </c>
      <c r="F41" s="146">
        <v>18.22</v>
      </c>
      <c r="G41" s="146">
        <v>30.5</v>
      </c>
      <c r="H41" s="146">
        <v>17.28</v>
      </c>
      <c r="I41" s="146">
        <v>17.399999999999999</v>
      </c>
      <c r="J41" s="146">
        <v>17.940000000000001</v>
      </c>
      <c r="K41" s="146">
        <v>18.559999999999999</v>
      </c>
      <c r="L41" s="146">
        <v>19.190000000000001</v>
      </c>
      <c r="M41" s="134"/>
    </row>
    <row r="42" spans="1:13" ht="12.75" customHeight="1">
      <c r="A42" s="147">
        <v>31</v>
      </c>
      <c r="B42" s="147">
        <v>14.61</v>
      </c>
      <c r="C42" s="147">
        <v>16.010000000000002</v>
      </c>
      <c r="D42" s="147">
        <v>16.97</v>
      </c>
      <c r="E42" s="147">
        <v>17.8</v>
      </c>
      <c r="F42" s="147">
        <v>18.57</v>
      </c>
      <c r="G42" s="147">
        <v>31</v>
      </c>
      <c r="H42" s="147">
        <v>17.579999999999998</v>
      </c>
      <c r="I42" s="147">
        <v>17.71</v>
      </c>
      <c r="J42" s="147">
        <v>18.27</v>
      </c>
      <c r="K42" s="147">
        <v>18.91</v>
      </c>
      <c r="L42" s="147">
        <v>19.559999999999999</v>
      </c>
      <c r="M42" s="134"/>
    </row>
    <row r="43" spans="1:13" ht="12.75" customHeight="1">
      <c r="A43" s="146">
        <v>31.5</v>
      </c>
      <c r="B43" s="146">
        <v>14.86</v>
      </c>
      <c r="C43" s="146">
        <v>16.29</v>
      </c>
      <c r="D43" s="146">
        <v>17.27</v>
      </c>
      <c r="E43" s="146">
        <v>18.13</v>
      </c>
      <c r="F43" s="146">
        <v>18.920000000000002</v>
      </c>
      <c r="G43" s="146">
        <v>31.5</v>
      </c>
      <c r="H43" s="146">
        <v>17.87</v>
      </c>
      <c r="I43" s="146">
        <v>18.03</v>
      </c>
      <c r="J43" s="146">
        <v>18.600000000000001</v>
      </c>
      <c r="K43" s="146">
        <v>19.260000000000002</v>
      </c>
      <c r="L43" s="146">
        <v>19.940000000000001</v>
      </c>
      <c r="M43" s="134"/>
    </row>
    <row r="44" spans="1:13" ht="12.75" customHeight="1">
      <c r="A44" s="147">
        <v>32</v>
      </c>
      <c r="B44" s="147">
        <v>15.1</v>
      </c>
      <c r="C44" s="147">
        <v>16.559999999999999</v>
      </c>
      <c r="D44" s="147">
        <v>17.57</v>
      </c>
      <c r="E44" s="147">
        <v>18.46</v>
      </c>
      <c r="F44" s="147">
        <v>19.260000000000002</v>
      </c>
      <c r="G44" s="147">
        <v>32</v>
      </c>
      <c r="H44" s="147">
        <v>18.170000000000002</v>
      </c>
      <c r="I44" s="147">
        <v>18.34</v>
      </c>
      <c r="J44" s="147">
        <v>18.93</v>
      </c>
      <c r="K44" s="147">
        <v>19.61</v>
      </c>
      <c r="L44" s="147">
        <v>20.309999999999999</v>
      </c>
      <c r="M44" s="134"/>
    </row>
    <row r="45" spans="1:13" ht="12.75" customHeight="1">
      <c r="A45" s="146">
        <v>32.5</v>
      </c>
      <c r="B45" s="146">
        <v>15.34</v>
      </c>
      <c r="C45" s="146">
        <v>16.84</v>
      </c>
      <c r="D45" s="146">
        <v>17.88</v>
      </c>
      <c r="E45" s="146">
        <v>18.78</v>
      </c>
      <c r="F45" s="146">
        <v>19.61</v>
      </c>
      <c r="G45" s="146">
        <v>32.5</v>
      </c>
      <c r="H45" s="146">
        <v>18.47</v>
      </c>
      <c r="I45" s="146">
        <v>18.649999999999999</v>
      </c>
      <c r="J45" s="146">
        <v>19.27</v>
      </c>
      <c r="K45" s="146">
        <v>19.97</v>
      </c>
      <c r="L45" s="146">
        <v>20.69</v>
      </c>
      <c r="M45" s="134"/>
    </row>
    <row r="46" spans="1:13" ht="12.75" customHeight="1">
      <c r="A46" s="147">
        <v>33</v>
      </c>
      <c r="B46" s="147">
        <v>15.58</v>
      </c>
      <c r="C46" s="147">
        <v>17.12</v>
      </c>
      <c r="D46" s="147">
        <v>18.18</v>
      </c>
      <c r="E46" s="147">
        <v>19.11</v>
      </c>
      <c r="F46" s="147">
        <v>19.96</v>
      </c>
      <c r="G46" s="147">
        <v>33</v>
      </c>
      <c r="H46" s="147">
        <v>18.760000000000002</v>
      </c>
      <c r="I46" s="147">
        <v>18.96</v>
      </c>
      <c r="J46" s="147">
        <v>19.600000000000001</v>
      </c>
      <c r="K46" s="147">
        <v>20.329999999999998</v>
      </c>
      <c r="L46" s="147">
        <v>21.06</v>
      </c>
      <c r="M46" s="134"/>
    </row>
    <row r="47" spans="1:13" ht="12.75" customHeight="1">
      <c r="A47" s="146">
        <v>33.5</v>
      </c>
      <c r="B47" s="146">
        <v>15.83</v>
      </c>
      <c r="C47" s="146">
        <v>17.39</v>
      </c>
      <c r="D47" s="146">
        <v>18.489999999999998</v>
      </c>
      <c r="E47" s="146">
        <v>19.440000000000001</v>
      </c>
      <c r="F47" s="146">
        <v>20.32</v>
      </c>
      <c r="G47" s="146">
        <v>33.5</v>
      </c>
      <c r="H47" s="146">
        <v>19.059999999999999</v>
      </c>
      <c r="I47" s="146">
        <v>19.28</v>
      </c>
      <c r="J47" s="146">
        <v>19.940000000000001</v>
      </c>
      <c r="K47" s="146">
        <v>20.68</v>
      </c>
      <c r="L47" s="146">
        <v>21.44</v>
      </c>
      <c r="M47" s="134"/>
    </row>
    <row r="48" spans="1:13" ht="12.75" customHeight="1">
      <c r="A48" s="147">
        <v>34</v>
      </c>
      <c r="B48" s="147">
        <v>16.07</v>
      </c>
      <c r="C48" s="147">
        <v>17.670000000000002</v>
      </c>
      <c r="D48" s="147">
        <v>18.8</v>
      </c>
      <c r="E48" s="147">
        <v>19.77</v>
      </c>
      <c r="F48" s="147">
        <v>20.67</v>
      </c>
      <c r="G48" s="147">
        <v>34</v>
      </c>
      <c r="H48" s="147">
        <v>19.36</v>
      </c>
      <c r="I48" s="147">
        <v>19.59</v>
      </c>
      <c r="J48" s="147">
        <v>20.27</v>
      </c>
      <c r="K48" s="147">
        <v>21.04</v>
      </c>
      <c r="L48" s="147">
        <v>21.82</v>
      </c>
      <c r="M48" s="134"/>
    </row>
    <row r="49" spans="1:13" ht="12.75" customHeight="1">
      <c r="A49" s="146">
        <v>34.5</v>
      </c>
      <c r="B49" s="146">
        <v>16.309999999999999</v>
      </c>
      <c r="C49" s="146">
        <v>17.95</v>
      </c>
      <c r="D49" s="146">
        <v>19.100000000000001</v>
      </c>
      <c r="E49" s="146">
        <v>20.11</v>
      </c>
      <c r="F49" s="146">
        <v>21.03</v>
      </c>
      <c r="G49" s="146">
        <v>34.5</v>
      </c>
      <c r="H49" s="146">
        <v>19.66</v>
      </c>
      <c r="I49" s="146">
        <v>19.91</v>
      </c>
      <c r="J49" s="146">
        <v>20.61</v>
      </c>
      <c r="K49" s="146">
        <v>21.4</v>
      </c>
      <c r="L49" s="146">
        <v>22.21</v>
      </c>
      <c r="M49" s="134"/>
    </row>
    <row r="50" spans="1:13" ht="12.75" customHeight="1">
      <c r="A50" s="147">
        <v>35</v>
      </c>
      <c r="B50" s="147">
        <v>16.559999999999999</v>
      </c>
      <c r="C50" s="147">
        <v>18.23</v>
      </c>
      <c r="D50" s="147">
        <v>19.41</v>
      </c>
      <c r="E50" s="147">
        <v>20.440000000000001</v>
      </c>
      <c r="F50" s="147">
        <v>21.38</v>
      </c>
      <c r="G50" s="147">
        <v>35</v>
      </c>
      <c r="H50" s="147">
        <v>19.96</v>
      </c>
      <c r="I50" s="147">
        <v>20.22</v>
      </c>
      <c r="J50" s="147">
        <v>20.95</v>
      </c>
      <c r="K50" s="147">
        <v>21.77</v>
      </c>
      <c r="L50" s="147">
        <v>22.59</v>
      </c>
      <c r="M50" s="134"/>
    </row>
    <row r="51" spans="1:13" ht="12.75" customHeight="1">
      <c r="A51" s="146">
        <v>35.5</v>
      </c>
      <c r="B51" s="146">
        <v>16.8</v>
      </c>
      <c r="C51" s="146">
        <v>18.510000000000002</v>
      </c>
      <c r="D51" s="146">
        <v>19.72</v>
      </c>
      <c r="E51" s="146">
        <v>20.77</v>
      </c>
      <c r="F51" s="146">
        <v>21.74</v>
      </c>
      <c r="G51" s="146">
        <v>35.5</v>
      </c>
      <c r="H51" s="146">
        <v>20.25</v>
      </c>
      <c r="I51" s="146">
        <v>20.54</v>
      </c>
      <c r="J51" s="146">
        <v>21.29</v>
      </c>
      <c r="K51" s="146">
        <v>22.13</v>
      </c>
      <c r="L51" s="146">
        <v>22.97</v>
      </c>
      <c r="M51" s="134"/>
    </row>
    <row r="52" spans="1:13" ht="12.75" customHeight="1">
      <c r="A52" s="147">
        <v>36</v>
      </c>
      <c r="B52" s="147">
        <v>17.04</v>
      </c>
      <c r="C52" s="147">
        <v>18.79</v>
      </c>
      <c r="D52" s="147">
        <v>20.03</v>
      </c>
      <c r="E52" s="147">
        <v>21.11</v>
      </c>
      <c r="F52" s="147">
        <v>22.1</v>
      </c>
      <c r="G52" s="147">
        <v>36</v>
      </c>
      <c r="H52" s="147">
        <v>20.55</v>
      </c>
      <c r="I52" s="147">
        <v>20.86</v>
      </c>
      <c r="J52" s="147">
        <v>21.63</v>
      </c>
      <c r="K52" s="147">
        <v>22.49</v>
      </c>
      <c r="L52" s="147">
        <v>23.36</v>
      </c>
      <c r="M52" s="134"/>
    </row>
    <row r="53" spans="1:13" ht="12.75" customHeight="1">
      <c r="A53" s="146">
        <v>36.5</v>
      </c>
      <c r="B53" s="146">
        <v>17.29</v>
      </c>
      <c r="C53" s="146">
        <v>19.07</v>
      </c>
      <c r="D53" s="146">
        <v>20.34</v>
      </c>
      <c r="E53" s="146">
        <v>21.45</v>
      </c>
      <c r="F53" s="146">
        <v>22.46</v>
      </c>
      <c r="G53" s="146">
        <v>36.5</v>
      </c>
      <c r="H53" s="146">
        <v>20.85</v>
      </c>
      <c r="I53" s="146">
        <v>21.18</v>
      </c>
      <c r="J53" s="146">
        <v>21.97</v>
      </c>
      <c r="K53" s="146">
        <v>22.86</v>
      </c>
      <c r="L53" s="146">
        <v>23.75</v>
      </c>
      <c r="M53" s="134"/>
    </row>
    <row r="54" spans="1:13" ht="12.75" customHeight="1">
      <c r="A54" s="147">
        <v>37</v>
      </c>
      <c r="B54" s="147">
        <v>17.53</v>
      </c>
      <c r="C54" s="147">
        <v>19.36</v>
      </c>
      <c r="D54" s="147">
        <v>20.65</v>
      </c>
      <c r="E54" s="147">
        <v>21.78</v>
      </c>
      <c r="F54" s="147">
        <v>22.82</v>
      </c>
      <c r="G54" s="147">
        <v>37</v>
      </c>
      <c r="H54" s="147">
        <v>21.15</v>
      </c>
      <c r="I54" s="147">
        <v>21.49</v>
      </c>
      <c r="J54" s="147">
        <v>22.32</v>
      </c>
      <c r="K54" s="147">
        <v>23.23</v>
      </c>
      <c r="L54" s="147">
        <v>24.14</v>
      </c>
      <c r="M54" s="134"/>
    </row>
    <row r="55" spans="1:13" ht="12.75" customHeight="1">
      <c r="A55" s="146">
        <v>37.5</v>
      </c>
      <c r="B55" s="146">
        <v>17.78</v>
      </c>
      <c r="C55" s="146">
        <v>19.64</v>
      </c>
      <c r="D55" s="146">
        <v>20.96</v>
      </c>
      <c r="E55" s="146">
        <v>22.12</v>
      </c>
      <c r="F55" s="146">
        <v>23.18</v>
      </c>
      <c r="G55" s="146">
        <v>37.5</v>
      </c>
      <c r="H55" s="146">
        <v>21.46</v>
      </c>
      <c r="I55" s="146">
        <v>21.81</v>
      </c>
      <c r="J55" s="146">
        <v>22.66</v>
      </c>
      <c r="K55" s="146">
        <v>23.59</v>
      </c>
      <c r="L55" s="146">
        <v>24.53</v>
      </c>
      <c r="M55" s="134"/>
    </row>
    <row r="56" spans="1:13" ht="12.75" customHeight="1">
      <c r="A56" s="147">
        <v>38</v>
      </c>
      <c r="B56" s="147">
        <v>18.02</v>
      </c>
      <c r="C56" s="147">
        <v>19.920000000000002</v>
      </c>
      <c r="D56" s="147">
        <v>21.28</v>
      </c>
      <c r="E56" s="147">
        <v>22.46</v>
      </c>
      <c r="F56" s="147">
        <v>23.54</v>
      </c>
      <c r="G56" s="147">
        <v>38</v>
      </c>
      <c r="H56" s="147">
        <v>21.76</v>
      </c>
      <c r="I56" s="147">
        <v>22.14</v>
      </c>
      <c r="J56" s="147">
        <v>23.01</v>
      </c>
      <c r="K56" s="147">
        <v>23.96</v>
      </c>
      <c r="L56" s="147">
        <v>24.92</v>
      </c>
      <c r="M56" s="134"/>
    </row>
    <row r="57" spans="1:13" ht="12.75" customHeight="1">
      <c r="A57" s="146">
        <v>38.5</v>
      </c>
      <c r="B57" s="146">
        <v>18.260000000000002</v>
      </c>
      <c r="C57" s="146">
        <v>20.2</v>
      </c>
      <c r="D57" s="146">
        <v>21.59</v>
      </c>
      <c r="E57" s="146">
        <v>22.8</v>
      </c>
      <c r="F57" s="146">
        <v>23.9</v>
      </c>
      <c r="G57" s="146">
        <v>38.5</v>
      </c>
      <c r="H57" s="146">
        <v>22.06</v>
      </c>
      <c r="I57" s="146">
        <v>22.46</v>
      </c>
      <c r="J57" s="146">
        <v>23.35</v>
      </c>
      <c r="K57" s="146">
        <v>24.34</v>
      </c>
      <c r="L57" s="146">
        <v>25.31</v>
      </c>
      <c r="M57" s="134"/>
    </row>
    <row r="58" spans="1:13" ht="12.75" customHeight="1">
      <c r="A58" s="147">
        <v>39</v>
      </c>
      <c r="B58" s="147">
        <v>18.510000000000002</v>
      </c>
      <c r="C58" s="147">
        <v>20.49</v>
      </c>
      <c r="D58" s="147">
        <v>21.91</v>
      </c>
      <c r="E58" s="147">
        <v>23.14</v>
      </c>
      <c r="F58" s="147">
        <v>24.27</v>
      </c>
      <c r="G58" s="147">
        <v>39</v>
      </c>
      <c r="H58" s="147">
        <v>22.36</v>
      </c>
      <c r="I58" s="147">
        <v>22.78</v>
      </c>
      <c r="J58" s="147">
        <v>23.7</v>
      </c>
      <c r="K58" s="147">
        <v>24.71</v>
      </c>
      <c r="L58" s="147">
        <v>25.71</v>
      </c>
      <c r="M58" s="134"/>
    </row>
    <row r="59" spans="1:13" ht="12.75" customHeight="1">
      <c r="A59" s="146">
        <v>39.5</v>
      </c>
      <c r="B59" s="146">
        <v>18.75</v>
      </c>
      <c r="C59" s="146">
        <v>20.77</v>
      </c>
      <c r="D59" s="146">
        <v>22.22</v>
      </c>
      <c r="E59" s="146">
        <v>23.49</v>
      </c>
      <c r="F59" s="146">
        <v>24.64</v>
      </c>
      <c r="G59" s="146">
        <v>39.5</v>
      </c>
      <c r="H59" s="146">
        <v>22.66</v>
      </c>
      <c r="I59" s="146">
        <v>23.1</v>
      </c>
      <c r="J59" s="146">
        <v>24.05</v>
      </c>
      <c r="K59" s="146">
        <v>25.08</v>
      </c>
      <c r="L59" s="146">
        <v>26.1</v>
      </c>
      <c r="M59" s="134"/>
    </row>
    <row r="60" spans="1:13" ht="12.75" customHeight="1">
      <c r="A60" s="147">
        <v>40</v>
      </c>
      <c r="B60" s="147">
        <v>19</v>
      </c>
      <c r="C60" s="147">
        <v>21.06</v>
      </c>
      <c r="D60" s="147">
        <v>22.54</v>
      </c>
      <c r="E60" s="147">
        <v>23.83</v>
      </c>
      <c r="F60" s="147">
        <v>25</v>
      </c>
      <c r="G60" s="147">
        <v>40</v>
      </c>
      <c r="H60" s="147">
        <v>22.97</v>
      </c>
      <c r="I60" s="147">
        <v>23.43</v>
      </c>
      <c r="J60" s="147">
        <v>24.4</v>
      </c>
      <c r="K60" s="147">
        <v>25.46</v>
      </c>
      <c r="L60" s="147">
        <v>26.5</v>
      </c>
      <c r="M60" s="134"/>
    </row>
    <row r="61" spans="1:13" ht="12.75" customHeight="1">
      <c r="A61" s="146">
        <v>40.5</v>
      </c>
      <c r="B61" s="146">
        <v>19.239999999999998</v>
      </c>
      <c r="C61" s="146">
        <v>21.34</v>
      </c>
      <c r="D61" s="146">
        <v>22.85</v>
      </c>
      <c r="E61" s="146">
        <v>24.17</v>
      </c>
      <c r="F61" s="146">
        <v>25.37</v>
      </c>
      <c r="G61" s="146">
        <v>40.5</v>
      </c>
      <c r="H61" s="146">
        <v>23.27</v>
      </c>
      <c r="I61" s="146">
        <v>23.75</v>
      </c>
      <c r="J61" s="146">
        <v>24.75</v>
      </c>
      <c r="K61" s="146">
        <v>25.83</v>
      </c>
      <c r="L61" s="146">
        <v>26.9</v>
      </c>
      <c r="M61" s="134"/>
    </row>
    <row r="62" spans="1:13" ht="12.75" customHeight="1">
      <c r="A62" s="147">
        <v>41</v>
      </c>
      <c r="B62" s="147">
        <v>19.489999999999998</v>
      </c>
      <c r="C62" s="147">
        <v>21.63</v>
      </c>
      <c r="D62" s="147">
        <v>23.17</v>
      </c>
      <c r="E62" s="147">
        <v>24.52</v>
      </c>
      <c r="F62" s="147">
        <v>25.74</v>
      </c>
      <c r="G62" s="147">
        <v>41</v>
      </c>
      <c r="H62" s="147">
        <v>23.57</v>
      </c>
      <c r="I62" s="147">
        <v>24.07</v>
      </c>
      <c r="J62" s="147">
        <v>25.1</v>
      </c>
      <c r="K62" s="147">
        <v>26.21</v>
      </c>
      <c r="L62" s="147">
        <v>27.3</v>
      </c>
      <c r="M62" s="134"/>
    </row>
    <row r="63" spans="1:13" ht="12.75" customHeight="1">
      <c r="A63" s="146">
        <v>41.5</v>
      </c>
      <c r="B63" s="146">
        <v>19.739999999999998</v>
      </c>
      <c r="C63" s="146">
        <v>21.91</v>
      </c>
      <c r="D63" s="146">
        <v>23.49</v>
      </c>
      <c r="E63" s="146">
        <v>24.86</v>
      </c>
      <c r="F63" s="146">
        <v>26.11</v>
      </c>
      <c r="G63" s="146">
        <v>41.5</v>
      </c>
      <c r="H63" s="146">
        <v>23.88</v>
      </c>
      <c r="I63" s="146">
        <v>24.4</v>
      </c>
      <c r="J63" s="146">
        <v>25.45</v>
      </c>
      <c r="K63" s="146">
        <v>26.59</v>
      </c>
      <c r="L63" s="146">
        <v>27.7</v>
      </c>
      <c r="M63" s="134"/>
    </row>
    <row r="64" spans="1:13" ht="12.75" customHeight="1">
      <c r="A64" s="148">
        <v>42</v>
      </c>
      <c r="B64" s="148">
        <v>19.98</v>
      </c>
      <c r="C64" s="148">
        <v>22.2</v>
      </c>
      <c r="D64" s="148">
        <v>23.81</v>
      </c>
      <c r="E64" s="148">
        <v>25.21</v>
      </c>
      <c r="F64" s="148">
        <v>26.48</v>
      </c>
      <c r="G64" s="148">
        <v>42</v>
      </c>
      <c r="H64" s="148">
        <v>24.18</v>
      </c>
      <c r="I64" s="148">
        <v>24.73</v>
      </c>
      <c r="J64" s="148">
        <v>25.81</v>
      </c>
      <c r="K64" s="148">
        <v>26.97</v>
      </c>
      <c r="L64" s="148">
        <v>28.11</v>
      </c>
      <c r="M64" s="134"/>
    </row>
    <row r="65" spans="1:13" ht="186" customHeight="1">
      <c r="A65" s="729" t="s">
        <v>198</v>
      </c>
      <c r="B65" s="729"/>
      <c r="C65" s="729"/>
      <c r="D65" s="729"/>
      <c r="E65" s="729"/>
      <c r="F65" s="729"/>
      <c r="G65" s="729"/>
      <c r="H65" s="729"/>
      <c r="I65" s="729"/>
      <c r="J65" s="729"/>
      <c r="K65" s="729"/>
      <c r="L65" s="729"/>
      <c r="M65" s="729"/>
    </row>
  </sheetData>
  <sheetProtection algorithmName="SHA-512" hashValue="1VWj3afQO8nRWhe2Y2kODwUeUztNi68XO4+utzqwXDsGqylgMHZwaJ134jdAJwPF0O0J3xwnMEqyw2BrrPGsWw==" saltValue="3pYOkvPN8myIoymJM59OBA==" spinCount="100000" sheet="1" objects="1" scenarios="1"/>
  <mergeCells count="4">
    <mergeCell ref="A1:L1"/>
    <mergeCell ref="B2:F2"/>
    <mergeCell ref="H2:L2"/>
    <mergeCell ref="A65:M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1"/>
  <sheetViews>
    <sheetView showGridLines="0" topLeftCell="A7" workbookViewId="0">
      <selection activeCell="N11" sqref="N11"/>
    </sheetView>
  </sheetViews>
  <sheetFormatPr defaultColWidth="9.140625" defaultRowHeight="12.75"/>
  <cols>
    <col min="1" max="1" width="1.85546875" style="139" customWidth="1"/>
    <col min="2" max="3" width="10.7109375" style="139" customWidth="1"/>
    <col min="4" max="4" width="29.85546875" style="139" customWidth="1"/>
    <col min="5" max="9" width="10.7109375" style="139" customWidth="1"/>
    <col min="10" max="10" width="11.5703125" style="197" customWidth="1"/>
    <col min="11" max="11" width="17" style="139" customWidth="1"/>
    <col min="12" max="12" width="15.140625" style="139" customWidth="1"/>
    <col min="13" max="13" width="14" style="139" customWidth="1"/>
    <col min="14" max="15" width="10.7109375" style="139" customWidth="1"/>
    <col min="16" max="16" width="1.85546875" style="139" customWidth="1"/>
    <col min="17" max="16384" width="9.140625" style="139"/>
  </cols>
  <sheetData>
    <row r="1" spans="1:16" ht="13.5" thickBot="1">
      <c r="J1" s="139"/>
    </row>
    <row r="2" spans="1:16" ht="27.6" customHeight="1" thickTop="1">
      <c r="A2" s="138"/>
      <c r="B2" s="740" t="s">
        <v>235</v>
      </c>
      <c r="C2" s="743" t="s">
        <v>236</v>
      </c>
      <c r="D2" s="744"/>
      <c r="E2" s="763" t="s">
        <v>94</v>
      </c>
      <c r="F2" s="749" t="s">
        <v>243</v>
      </c>
      <c r="G2" s="750"/>
      <c r="H2" s="750"/>
      <c r="I2" s="750"/>
      <c r="J2" s="750"/>
      <c r="K2" s="750"/>
      <c r="L2" s="750"/>
      <c r="M2" s="751"/>
      <c r="N2" s="743" t="s">
        <v>237</v>
      </c>
      <c r="O2" s="760"/>
      <c r="P2" s="138"/>
    </row>
    <row r="3" spans="1:16" ht="21" customHeight="1">
      <c r="A3" s="140"/>
      <c r="B3" s="741"/>
      <c r="C3" s="745"/>
      <c r="D3" s="746"/>
      <c r="E3" s="764"/>
      <c r="F3" s="768" t="s">
        <v>28</v>
      </c>
      <c r="G3" s="769"/>
      <c r="H3" s="769"/>
      <c r="I3" s="769"/>
      <c r="J3" s="766"/>
      <c r="K3" s="766" t="s">
        <v>238</v>
      </c>
      <c r="L3" s="770" t="s">
        <v>234</v>
      </c>
      <c r="M3" s="772"/>
      <c r="N3" s="745"/>
      <c r="O3" s="761"/>
      <c r="P3" s="140"/>
    </row>
    <row r="4" spans="1:16" ht="27" customHeight="1">
      <c r="A4" s="138"/>
      <c r="B4" s="742"/>
      <c r="C4" s="747"/>
      <c r="D4" s="748"/>
      <c r="E4" s="765"/>
      <c r="F4" s="315">
        <v>12</v>
      </c>
      <c r="G4" s="315">
        <v>24</v>
      </c>
      <c r="H4" s="315">
        <v>36</v>
      </c>
      <c r="I4" s="315">
        <v>48</v>
      </c>
      <c r="J4" s="315">
        <v>60</v>
      </c>
      <c r="K4" s="767"/>
      <c r="L4" s="771"/>
      <c r="M4" s="773"/>
      <c r="N4" s="747"/>
      <c r="O4" s="762"/>
      <c r="P4" s="138"/>
    </row>
    <row r="5" spans="1:16" ht="21.95" customHeight="1">
      <c r="A5" s="140"/>
      <c r="B5" s="831" t="s">
        <v>239</v>
      </c>
      <c r="C5" s="752" t="s">
        <v>10488</v>
      </c>
      <c r="D5" s="753"/>
      <c r="E5" s="325">
        <v>1</v>
      </c>
      <c r="F5" s="316">
        <v>25</v>
      </c>
      <c r="G5" s="316">
        <v>25</v>
      </c>
      <c r="H5" s="316">
        <v>25</v>
      </c>
      <c r="I5" s="317">
        <v>26</v>
      </c>
      <c r="J5" s="317">
        <v>26</v>
      </c>
      <c r="K5" s="318">
        <v>23</v>
      </c>
      <c r="L5" s="317">
        <v>24</v>
      </c>
      <c r="M5" s="319"/>
      <c r="N5" s="834">
        <v>20</v>
      </c>
      <c r="O5" s="835"/>
      <c r="P5" s="140"/>
    </row>
    <row r="6" spans="1:16" ht="21.95" customHeight="1">
      <c r="A6" s="140"/>
      <c r="B6" s="832"/>
      <c r="C6" s="752" t="s">
        <v>10489</v>
      </c>
      <c r="D6" s="753"/>
      <c r="E6" s="325">
        <v>2</v>
      </c>
      <c r="F6" s="316">
        <v>26</v>
      </c>
      <c r="G6" s="316">
        <v>26</v>
      </c>
      <c r="H6" s="316">
        <v>26</v>
      </c>
      <c r="I6" s="317">
        <v>27</v>
      </c>
      <c r="J6" s="317">
        <v>27</v>
      </c>
      <c r="K6" s="318">
        <v>23</v>
      </c>
      <c r="L6" s="317">
        <v>24</v>
      </c>
      <c r="M6" s="319"/>
      <c r="N6" s="834">
        <v>25</v>
      </c>
      <c r="O6" s="835"/>
      <c r="P6" s="140"/>
    </row>
    <row r="7" spans="1:16" ht="23.1" customHeight="1">
      <c r="A7" s="140"/>
      <c r="B7" s="832"/>
      <c r="C7" s="752" t="s">
        <v>10490</v>
      </c>
      <c r="D7" s="753"/>
      <c r="E7" s="325">
        <v>3</v>
      </c>
      <c r="F7" s="316">
        <v>28</v>
      </c>
      <c r="G7" s="316">
        <v>28</v>
      </c>
      <c r="H7" s="316">
        <v>28</v>
      </c>
      <c r="I7" s="317">
        <v>29</v>
      </c>
      <c r="J7" s="317">
        <v>29</v>
      </c>
      <c r="K7" s="318">
        <v>23</v>
      </c>
      <c r="L7" s="317">
        <v>24</v>
      </c>
      <c r="M7" s="319"/>
      <c r="N7" s="834">
        <v>30</v>
      </c>
      <c r="O7" s="835"/>
      <c r="P7" s="140"/>
    </row>
    <row r="8" spans="1:16" ht="21.95" customHeight="1">
      <c r="A8" s="140"/>
      <c r="B8" s="832"/>
      <c r="C8" s="752" t="s">
        <v>10492</v>
      </c>
      <c r="D8" s="753"/>
      <c r="E8" s="325">
        <v>4</v>
      </c>
      <c r="F8" s="316">
        <v>29</v>
      </c>
      <c r="G8" s="316">
        <v>29</v>
      </c>
      <c r="H8" s="316">
        <v>30</v>
      </c>
      <c r="I8" s="317">
        <v>31</v>
      </c>
      <c r="J8" s="317">
        <v>32</v>
      </c>
      <c r="K8" s="318">
        <v>25</v>
      </c>
      <c r="L8" s="317">
        <v>25</v>
      </c>
      <c r="M8" s="319"/>
      <c r="N8" s="834">
        <v>35</v>
      </c>
      <c r="O8" s="835"/>
      <c r="P8" s="140"/>
    </row>
    <row r="9" spans="1:16" ht="23.1" customHeight="1">
      <c r="A9" s="140"/>
      <c r="B9" s="832"/>
      <c r="C9" s="1040" t="s">
        <v>240</v>
      </c>
      <c r="D9" s="1041"/>
      <c r="E9" s="325">
        <v>5</v>
      </c>
      <c r="F9" s="316" t="s">
        <v>10491</v>
      </c>
      <c r="G9" s="316" t="s">
        <v>10491</v>
      </c>
      <c r="H9" s="316" t="s">
        <v>10491</v>
      </c>
      <c r="I9" s="317" t="s">
        <v>10491</v>
      </c>
      <c r="J9" s="317" t="s">
        <v>10491</v>
      </c>
      <c r="K9" s="318" t="s">
        <v>10491</v>
      </c>
      <c r="L9" s="317">
        <v>26</v>
      </c>
      <c r="M9" s="319"/>
      <c r="N9" s="834">
        <v>40</v>
      </c>
      <c r="O9" s="835"/>
      <c r="P9" s="140"/>
    </row>
    <row r="10" spans="1:16" ht="23.1" customHeight="1" thickBot="1">
      <c r="A10" s="140"/>
      <c r="B10" s="833"/>
      <c r="C10" s="1042" t="s">
        <v>267</v>
      </c>
      <c r="D10" s="1043"/>
      <c r="E10" s="326">
        <v>6</v>
      </c>
      <c r="F10" s="373" t="s">
        <v>10491</v>
      </c>
      <c r="G10" s="373" t="s">
        <v>10491</v>
      </c>
      <c r="H10" s="373" t="s">
        <v>10491</v>
      </c>
      <c r="I10" s="373" t="s">
        <v>10491</v>
      </c>
      <c r="J10" s="373" t="s">
        <v>10491</v>
      </c>
      <c r="K10" s="373" t="s">
        <v>10491</v>
      </c>
      <c r="L10" s="374">
        <v>27</v>
      </c>
      <c r="M10" s="375"/>
      <c r="N10" s="814">
        <v>50</v>
      </c>
      <c r="O10" s="815"/>
      <c r="P10" s="140"/>
    </row>
    <row r="11" spans="1:16" ht="23.1" customHeight="1" thickTop="1" thickBot="1">
      <c r="A11" s="140"/>
      <c r="C11" s="308"/>
      <c r="D11" s="308"/>
      <c r="E11" s="309"/>
      <c r="F11" s="310"/>
      <c r="G11" s="310"/>
      <c r="H11" s="310"/>
      <c r="I11" s="310"/>
      <c r="J11" s="314"/>
      <c r="K11" s="314"/>
      <c r="L11" s="311"/>
      <c r="M11" s="311"/>
      <c r="N11" s="312"/>
      <c r="O11" s="312"/>
      <c r="P11" s="140"/>
    </row>
    <row r="12" spans="1:16" ht="21.6" hidden="1" customHeight="1">
      <c r="A12" s="140"/>
      <c r="B12" s="140"/>
      <c r="C12" s="140"/>
      <c r="D12" s="140"/>
      <c r="E12" s="140"/>
      <c r="F12" s="140"/>
      <c r="G12" s="140"/>
      <c r="H12" s="140"/>
      <c r="I12" s="313"/>
      <c r="J12" s="313"/>
      <c r="K12" s="313"/>
      <c r="L12" s="140"/>
      <c r="M12" s="140"/>
      <c r="N12" s="140"/>
      <c r="O12" s="140"/>
      <c r="P12" s="140"/>
    </row>
    <row r="13" spans="1:16" ht="28.5" hidden="1" customHeight="1">
      <c r="A13" s="138"/>
      <c r="B13" s="816" t="s">
        <v>202</v>
      </c>
      <c r="C13" s="817"/>
      <c r="D13" s="822" t="s">
        <v>203</v>
      </c>
      <c r="E13" s="828" t="s">
        <v>94</v>
      </c>
      <c r="F13" s="187" t="s">
        <v>204</v>
      </c>
      <c r="G13" s="188"/>
      <c r="H13" s="188"/>
      <c r="I13" s="188"/>
      <c r="J13" s="196"/>
      <c r="K13" s="188"/>
      <c r="L13" s="188"/>
      <c r="M13" s="189"/>
      <c r="N13" s="786" t="s">
        <v>199</v>
      </c>
      <c r="O13" s="787"/>
      <c r="P13" s="138"/>
    </row>
    <row r="14" spans="1:16" ht="21.95" hidden="1" customHeight="1">
      <c r="A14" s="140"/>
      <c r="B14" s="818"/>
      <c r="C14" s="819"/>
      <c r="D14" s="823"/>
      <c r="E14" s="829"/>
      <c r="F14" s="825" t="s">
        <v>200</v>
      </c>
      <c r="G14" s="826"/>
      <c r="H14" s="826"/>
      <c r="I14" s="827"/>
      <c r="J14" s="193" t="s">
        <v>205</v>
      </c>
      <c r="K14" s="190"/>
      <c r="L14" s="782" t="s">
        <v>201</v>
      </c>
      <c r="M14" s="783"/>
      <c r="N14" s="788"/>
      <c r="O14" s="789"/>
      <c r="P14" s="140"/>
    </row>
    <row r="15" spans="1:16" ht="27.95" hidden="1" customHeight="1">
      <c r="A15" s="138"/>
      <c r="B15" s="820"/>
      <c r="C15" s="821"/>
      <c r="D15" s="824"/>
      <c r="E15" s="830"/>
      <c r="F15" s="142">
        <v>12</v>
      </c>
      <c r="G15" s="143">
        <v>24</v>
      </c>
      <c r="H15" s="143">
        <v>36</v>
      </c>
      <c r="I15" s="192">
        <v>48</v>
      </c>
      <c r="J15" s="194"/>
      <c r="K15" s="191"/>
      <c r="L15" s="784"/>
      <c r="M15" s="785"/>
      <c r="N15" s="790"/>
      <c r="O15" s="791"/>
      <c r="P15" s="138"/>
    </row>
    <row r="16" spans="1:16" ht="18" hidden="1" customHeight="1">
      <c r="A16" s="140"/>
      <c r="B16" s="754" t="s">
        <v>206</v>
      </c>
      <c r="C16" s="755"/>
      <c r="D16" s="144" t="s">
        <v>207</v>
      </c>
      <c r="E16" s="144"/>
      <c r="F16" s="141">
        <v>25.5</v>
      </c>
      <c r="G16" s="141">
        <v>25.5</v>
      </c>
      <c r="H16" s="141">
        <v>25.5</v>
      </c>
      <c r="I16" s="183">
        <v>26.5</v>
      </c>
      <c r="J16" s="195">
        <v>24.5</v>
      </c>
      <c r="K16" s="155"/>
      <c r="L16" s="809">
        <v>25.5</v>
      </c>
      <c r="M16" s="810"/>
      <c r="N16" s="805">
        <v>30</v>
      </c>
      <c r="O16" s="806"/>
      <c r="P16" s="140"/>
    </row>
    <row r="17" spans="1:16" ht="30.95" hidden="1" customHeight="1">
      <c r="A17" s="138"/>
      <c r="B17" s="756"/>
      <c r="C17" s="757"/>
      <c r="D17" s="144" t="s">
        <v>208</v>
      </c>
      <c r="E17" s="144"/>
      <c r="F17" s="141">
        <v>26.5</v>
      </c>
      <c r="G17" s="141">
        <v>26.5</v>
      </c>
      <c r="H17" s="141">
        <v>26.5</v>
      </c>
      <c r="I17" s="153">
        <v>27</v>
      </c>
      <c r="J17" s="195">
        <v>24.5</v>
      </c>
      <c r="K17" s="155"/>
      <c r="L17" s="807">
        <v>25.5</v>
      </c>
      <c r="M17" s="808"/>
      <c r="N17" s="805">
        <v>30</v>
      </c>
      <c r="O17" s="806"/>
      <c r="P17" s="138"/>
    </row>
    <row r="18" spans="1:16" ht="18.75" hidden="1" customHeight="1">
      <c r="A18" s="140"/>
      <c r="B18" s="758"/>
      <c r="C18" s="759"/>
      <c r="D18" s="144" t="s">
        <v>209</v>
      </c>
      <c r="E18" s="144"/>
      <c r="F18" s="141">
        <v>27</v>
      </c>
      <c r="G18" s="141">
        <v>27</v>
      </c>
      <c r="H18" s="141">
        <v>27</v>
      </c>
      <c r="I18" s="154"/>
      <c r="J18" s="195">
        <v>24.5</v>
      </c>
      <c r="K18" s="155"/>
      <c r="L18" s="805">
        <v>25.5</v>
      </c>
      <c r="M18" s="806"/>
      <c r="N18" s="774">
        <v>30</v>
      </c>
      <c r="O18" s="775"/>
      <c r="P18" s="140"/>
    </row>
    <row r="19" spans="1:16" ht="55.35" hidden="1" customHeight="1" thickBot="1">
      <c r="A19" s="792" t="s">
        <v>210</v>
      </c>
      <c r="B19" s="792"/>
      <c r="C19" s="792"/>
      <c r="D19" s="792"/>
      <c r="E19" s="792"/>
      <c r="F19" s="792"/>
      <c r="G19" s="792"/>
      <c r="H19" s="792"/>
      <c r="I19" s="792"/>
      <c r="J19" s="792"/>
      <c r="K19" s="792"/>
      <c r="L19" s="792"/>
      <c r="M19" s="792"/>
      <c r="N19" s="792"/>
      <c r="O19" s="792"/>
      <c r="P19" s="792"/>
    </row>
    <row r="20" spans="1:16" ht="21" customHeight="1" thickTop="1">
      <c r="A20" s="140"/>
      <c r="B20" s="793" t="s">
        <v>241</v>
      </c>
      <c r="C20" s="794"/>
      <c r="D20" s="799" t="s">
        <v>242</v>
      </c>
      <c r="E20" s="802" t="s">
        <v>94</v>
      </c>
      <c r="F20" s="779" t="s">
        <v>243</v>
      </c>
      <c r="G20" s="780"/>
      <c r="H20" s="780"/>
      <c r="I20" s="780"/>
      <c r="J20" s="780"/>
      <c r="K20" s="780"/>
      <c r="L20" s="780"/>
      <c r="M20" s="780"/>
      <c r="N20" s="781"/>
      <c r="O20" s="776" t="s">
        <v>147</v>
      </c>
      <c r="P20" s="140"/>
    </row>
    <row r="21" spans="1:16" ht="18.95" customHeight="1">
      <c r="A21" s="140"/>
      <c r="B21" s="795"/>
      <c r="C21" s="796"/>
      <c r="D21" s="800"/>
      <c r="E21" s="803"/>
      <c r="F21" s="811" t="s">
        <v>28</v>
      </c>
      <c r="G21" s="812"/>
      <c r="H21" s="812"/>
      <c r="I21" s="812"/>
      <c r="J21" s="813"/>
      <c r="K21" s="736" t="s">
        <v>238</v>
      </c>
      <c r="L21" s="323"/>
      <c r="M21" s="738" t="s">
        <v>234</v>
      </c>
      <c r="N21" s="323"/>
      <c r="O21" s="777"/>
      <c r="P21" s="140"/>
    </row>
    <row r="22" spans="1:16" ht="33.950000000000003" customHeight="1">
      <c r="A22" s="138"/>
      <c r="B22" s="797"/>
      <c r="C22" s="798"/>
      <c r="D22" s="801"/>
      <c r="E22" s="804"/>
      <c r="F22" s="320">
        <v>12</v>
      </c>
      <c r="G22" s="320">
        <v>24</v>
      </c>
      <c r="H22" s="320">
        <v>36</v>
      </c>
      <c r="I22" s="321">
        <v>48</v>
      </c>
      <c r="J22" s="322">
        <v>60</v>
      </c>
      <c r="K22" s="737"/>
      <c r="L22" s="324"/>
      <c r="M22" s="739"/>
      <c r="N22" s="324"/>
      <c r="O22" s="778"/>
      <c r="P22" s="138"/>
    </row>
    <row r="23" spans="1:16" ht="21" customHeight="1">
      <c r="A23" s="140"/>
      <c r="B23" s="730" t="s">
        <v>244</v>
      </c>
      <c r="C23" s="731"/>
      <c r="D23" s="381" t="s">
        <v>245</v>
      </c>
      <c r="E23" s="325">
        <v>1</v>
      </c>
      <c r="F23" s="316">
        <v>22</v>
      </c>
      <c r="G23" s="316">
        <v>22</v>
      </c>
      <c r="H23" s="316">
        <v>22</v>
      </c>
      <c r="I23" s="317">
        <v>23</v>
      </c>
      <c r="J23" s="318">
        <v>23</v>
      </c>
      <c r="K23" s="376">
        <v>20</v>
      </c>
      <c r="L23" s="316"/>
      <c r="M23" s="317">
        <v>21</v>
      </c>
      <c r="N23" s="316"/>
      <c r="O23" s="377">
        <v>30</v>
      </c>
      <c r="P23" s="140"/>
    </row>
    <row r="24" spans="1:16" ht="21" customHeight="1">
      <c r="A24" s="140"/>
      <c r="B24" s="732"/>
      <c r="C24" s="733"/>
      <c r="D24" s="381" t="s">
        <v>162</v>
      </c>
      <c r="E24" s="325">
        <v>2</v>
      </c>
      <c r="F24" s="316">
        <v>23</v>
      </c>
      <c r="G24" s="316">
        <v>23</v>
      </c>
      <c r="H24" s="316">
        <v>23</v>
      </c>
      <c r="I24" s="317">
        <v>24</v>
      </c>
      <c r="J24" s="318">
        <v>24</v>
      </c>
      <c r="K24" s="376">
        <v>21</v>
      </c>
      <c r="L24" s="316"/>
      <c r="M24" s="317">
        <v>22</v>
      </c>
      <c r="N24" s="316"/>
      <c r="O24" s="377">
        <v>30</v>
      </c>
      <c r="P24" s="140"/>
    </row>
    <row r="25" spans="1:16" ht="21" customHeight="1">
      <c r="A25" s="140"/>
      <c r="B25" s="732"/>
      <c r="C25" s="733"/>
      <c r="D25" s="381" t="s">
        <v>92</v>
      </c>
      <c r="E25" s="325">
        <v>3</v>
      </c>
      <c r="F25" s="316">
        <v>24</v>
      </c>
      <c r="G25" s="316">
        <v>24</v>
      </c>
      <c r="H25" s="316">
        <v>24</v>
      </c>
      <c r="I25" s="317">
        <v>25</v>
      </c>
      <c r="J25" s="318">
        <v>25</v>
      </c>
      <c r="K25" s="376">
        <v>22</v>
      </c>
      <c r="L25" s="316"/>
      <c r="M25" s="317">
        <v>23</v>
      </c>
      <c r="N25" s="316"/>
      <c r="O25" s="377">
        <v>30</v>
      </c>
      <c r="P25" s="140"/>
    </row>
    <row r="26" spans="1:16" ht="21" customHeight="1">
      <c r="A26" s="140"/>
      <c r="B26" s="732"/>
      <c r="C26" s="733"/>
      <c r="D26" s="381" t="s">
        <v>186</v>
      </c>
      <c r="E26" s="325">
        <v>4</v>
      </c>
      <c r="F26" s="316">
        <v>26</v>
      </c>
      <c r="G26" s="316">
        <v>26</v>
      </c>
      <c r="H26" s="316">
        <v>26</v>
      </c>
      <c r="I26" s="317">
        <v>27</v>
      </c>
      <c r="J26" s="318">
        <v>28</v>
      </c>
      <c r="K26" s="376">
        <v>24</v>
      </c>
      <c r="L26" s="316"/>
      <c r="M26" s="317">
        <v>25</v>
      </c>
      <c r="N26" s="316"/>
      <c r="O26" s="377">
        <v>30</v>
      </c>
      <c r="P26" s="140"/>
    </row>
    <row r="27" spans="1:16" ht="22.5" customHeight="1" thickBot="1">
      <c r="A27" s="140"/>
      <c r="B27" s="734"/>
      <c r="C27" s="735"/>
      <c r="D27" s="382" t="s">
        <v>187</v>
      </c>
      <c r="E27" s="383">
        <v>5</v>
      </c>
      <c r="F27" s="373">
        <v>28</v>
      </c>
      <c r="G27" s="373">
        <v>28</v>
      </c>
      <c r="H27" s="373">
        <v>28</v>
      </c>
      <c r="I27" s="374">
        <v>28</v>
      </c>
      <c r="J27" s="378">
        <v>29</v>
      </c>
      <c r="K27" s="379">
        <v>25</v>
      </c>
      <c r="L27" s="373"/>
      <c r="M27" s="374">
        <v>26</v>
      </c>
      <c r="N27" s="373"/>
      <c r="O27" s="380">
        <v>40</v>
      </c>
      <c r="P27" s="140"/>
    </row>
    <row r="28" spans="1:16" ht="13.5" thickTop="1">
      <c r="J28" s="139"/>
    </row>
    <row r="29" spans="1:16">
      <c r="J29" s="139"/>
    </row>
    <row r="30" spans="1:16">
      <c r="J30" s="139"/>
    </row>
    <row r="31" spans="1:16">
      <c r="J31" s="139"/>
    </row>
    <row r="32" spans="1:16">
      <c r="J32" s="139"/>
    </row>
    <row r="33" spans="10:10">
      <c r="J33" s="139"/>
    </row>
    <row r="34" spans="10:10">
      <c r="J34" s="139"/>
    </row>
    <row r="35" spans="10:10">
      <c r="J35" s="139"/>
    </row>
    <row r="36" spans="10:10">
      <c r="J36" s="139"/>
    </row>
    <row r="37" spans="10:10">
      <c r="J37" s="139"/>
    </row>
    <row r="38" spans="10:10">
      <c r="J38" s="139"/>
    </row>
    <row r="39" spans="10:10">
      <c r="J39" s="139"/>
    </row>
    <row r="40" spans="10:10">
      <c r="J40" s="139"/>
    </row>
    <row r="41" spans="10:10">
      <c r="J41" s="139"/>
    </row>
    <row r="42" spans="10:10">
      <c r="J42" s="139"/>
    </row>
    <row r="43" spans="10:10">
      <c r="J43" s="139"/>
    </row>
    <row r="44" spans="10:10">
      <c r="J44" s="139"/>
    </row>
    <row r="45" spans="10:10">
      <c r="J45" s="139"/>
    </row>
    <row r="46" spans="10:10">
      <c r="J46" s="139"/>
    </row>
    <row r="47" spans="10:10">
      <c r="J47" s="139"/>
    </row>
    <row r="48" spans="10:10">
      <c r="J48" s="139"/>
    </row>
    <row r="49" spans="10:10">
      <c r="J49" s="139"/>
    </row>
    <row r="50" spans="10:10">
      <c r="J50" s="139"/>
    </row>
    <row r="51" spans="10:10">
      <c r="J51" s="139"/>
    </row>
    <row r="52" spans="10:10">
      <c r="J52" s="139"/>
    </row>
    <row r="53" spans="10:10">
      <c r="J53" s="139"/>
    </row>
    <row r="54" spans="10:10">
      <c r="J54" s="139"/>
    </row>
    <row r="55" spans="10:10">
      <c r="J55" s="139"/>
    </row>
    <row r="56" spans="10:10">
      <c r="J56" s="139"/>
    </row>
    <row r="57" spans="10:10">
      <c r="J57" s="139"/>
    </row>
    <row r="58" spans="10:10">
      <c r="J58" s="139"/>
    </row>
    <row r="59" spans="10:10">
      <c r="J59" s="139"/>
    </row>
    <row r="60" spans="10:10">
      <c r="J60" s="139"/>
    </row>
    <row r="61" spans="10:10">
      <c r="J61" s="139"/>
    </row>
    <row r="62" spans="10:10">
      <c r="J62" s="139"/>
    </row>
    <row r="63" spans="10:10">
      <c r="J63" s="139"/>
    </row>
    <row r="64" spans="10:10">
      <c r="J64" s="139"/>
    </row>
    <row r="65" spans="10:10">
      <c r="J65" s="139"/>
    </row>
    <row r="66" spans="10:10">
      <c r="J66" s="139"/>
    </row>
    <row r="67" spans="10:10">
      <c r="J67" s="139"/>
    </row>
    <row r="68" spans="10:10">
      <c r="J68" s="139"/>
    </row>
    <row r="69" spans="10:10">
      <c r="J69" s="139"/>
    </row>
    <row r="70" spans="10:10">
      <c r="J70" s="139"/>
    </row>
    <row r="71" spans="10:10">
      <c r="J71" s="139"/>
    </row>
    <row r="72" spans="10:10">
      <c r="J72" s="139"/>
    </row>
    <row r="73" spans="10:10">
      <c r="J73" s="139"/>
    </row>
    <row r="74" spans="10:10">
      <c r="J74" s="139"/>
    </row>
    <row r="75" spans="10:10">
      <c r="J75" s="139"/>
    </row>
    <row r="76" spans="10:10">
      <c r="J76" s="139"/>
    </row>
    <row r="77" spans="10:10">
      <c r="J77" s="139"/>
    </row>
    <row r="78" spans="10:10">
      <c r="J78" s="139"/>
    </row>
    <row r="79" spans="10:10">
      <c r="J79" s="139"/>
    </row>
    <row r="80" spans="10:10">
      <c r="J80" s="139"/>
    </row>
    <row r="81" spans="10:10">
      <c r="J81" s="139"/>
    </row>
    <row r="82" spans="10:10">
      <c r="J82" s="139"/>
    </row>
    <row r="83" spans="10:10">
      <c r="J83" s="139"/>
    </row>
    <row r="84" spans="10:10">
      <c r="J84" s="139"/>
    </row>
    <row r="85" spans="10:10">
      <c r="J85" s="139"/>
    </row>
    <row r="86" spans="10:10">
      <c r="J86" s="139"/>
    </row>
    <row r="87" spans="10:10">
      <c r="J87" s="139"/>
    </row>
    <row r="88" spans="10:10">
      <c r="J88" s="139"/>
    </row>
    <row r="89" spans="10:10">
      <c r="J89" s="139"/>
    </row>
    <row r="90" spans="10:10">
      <c r="J90" s="139"/>
    </row>
    <row r="91" spans="10:10">
      <c r="J91" s="139"/>
    </row>
    <row r="92" spans="10:10">
      <c r="J92" s="139"/>
    </row>
    <row r="93" spans="10:10">
      <c r="J93" s="139"/>
    </row>
    <row r="94" spans="10:10">
      <c r="J94" s="139"/>
    </row>
    <row r="95" spans="10:10">
      <c r="J95" s="139"/>
    </row>
    <row r="96" spans="10:10">
      <c r="J96" s="139"/>
    </row>
    <row r="97" spans="10:10">
      <c r="J97" s="139"/>
    </row>
    <row r="98" spans="10:10">
      <c r="J98" s="139"/>
    </row>
    <row r="99" spans="10:10">
      <c r="J99" s="139"/>
    </row>
    <row r="100" spans="10:10">
      <c r="J100" s="139"/>
    </row>
    <row r="101" spans="10:10">
      <c r="J101" s="139"/>
    </row>
    <row r="102" spans="10:10">
      <c r="J102" s="139"/>
    </row>
    <row r="103" spans="10:10">
      <c r="J103" s="139"/>
    </row>
    <row r="104" spans="10:10">
      <c r="J104" s="139"/>
    </row>
    <row r="105" spans="10:10">
      <c r="J105" s="139"/>
    </row>
    <row r="106" spans="10:10">
      <c r="J106" s="139"/>
    </row>
    <row r="107" spans="10:10">
      <c r="J107" s="139"/>
    </row>
    <row r="108" spans="10:10">
      <c r="J108" s="139"/>
    </row>
    <row r="109" spans="10:10">
      <c r="J109" s="139"/>
    </row>
    <row r="110" spans="10:10">
      <c r="J110" s="139"/>
    </row>
    <row r="111" spans="10:10">
      <c r="J111" s="139"/>
    </row>
    <row r="112" spans="10:10">
      <c r="J112" s="139"/>
    </row>
    <row r="113" spans="10:10">
      <c r="J113" s="139"/>
    </row>
    <row r="114" spans="10:10">
      <c r="J114" s="139"/>
    </row>
    <row r="115" spans="10:10">
      <c r="J115" s="139"/>
    </row>
    <row r="116" spans="10:10">
      <c r="J116" s="139"/>
    </row>
    <row r="117" spans="10:10">
      <c r="J117" s="139"/>
    </row>
    <row r="118" spans="10:10">
      <c r="J118" s="139"/>
    </row>
    <row r="119" spans="10:10">
      <c r="J119" s="139"/>
    </row>
    <row r="120" spans="10:10">
      <c r="J120" s="139"/>
    </row>
    <row r="121" spans="10:10">
      <c r="J121" s="139"/>
    </row>
    <row r="122" spans="10:10">
      <c r="J122" s="139"/>
    </row>
    <row r="123" spans="10:10">
      <c r="J123" s="139"/>
    </row>
    <row r="124" spans="10:10">
      <c r="J124" s="139"/>
    </row>
    <row r="125" spans="10:10">
      <c r="J125" s="139"/>
    </row>
    <row r="126" spans="10:10">
      <c r="J126" s="139"/>
    </row>
    <row r="127" spans="10:10">
      <c r="J127" s="139"/>
    </row>
    <row r="128" spans="10:10">
      <c r="J128" s="139"/>
    </row>
    <row r="129" spans="10:10">
      <c r="J129" s="139"/>
    </row>
    <row r="130" spans="10:10">
      <c r="J130" s="139"/>
    </row>
    <row r="131" spans="10:10">
      <c r="J131" s="139"/>
    </row>
    <row r="132" spans="10:10">
      <c r="J132" s="139"/>
    </row>
    <row r="133" spans="10:10">
      <c r="J133" s="139"/>
    </row>
    <row r="134" spans="10:10">
      <c r="J134" s="139"/>
    </row>
    <row r="135" spans="10:10">
      <c r="J135" s="139"/>
    </row>
    <row r="136" spans="10:10">
      <c r="J136" s="139"/>
    </row>
    <row r="137" spans="10:10">
      <c r="J137" s="139"/>
    </row>
    <row r="138" spans="10:10">
      <c r="J138" s="139"/>
    </row>
    <row r="139" spans="10:10">
      <c r="J139" s="139"/>
    </row>
    <row r="140" spans="10:10">
      <c r="J140" s="139"/>
    </row>
    <row r="141" spans="10:10">
      <c r="J141" s="139"/>
    </row>
    <row r="142" spans="10:10">
      <c r="J142" s="139"/>
    </row>
    <row r="143" spans="10:10">
      <c r="J143" s="139"/>
    </row>
    <row r="144" spans="10:10">
      <c r="J144" s="139"/>
    </row>
    <row r="145" spans="10:10">
      <c r="J145" s="139"/>
    </row>
    <row r="146" spans="10:10">
      <c r="J146" s="139"/>
    </row>
    <row r="147" spans="10:10">
      <c r="J147" s="139"/>
    </row>
    <row r="148" spans="10:10">
      <c r="J148" s="139"/>
    </row>
    <row r="149" spans="10:10">
      <c r="J149" s="139"/>
    </row>
    <row r="150" spans="10:10">
      <c r="J150" s="139"/>
    </row>
    <row r="151" spans="10:10">
      <c r="J151" s="139"/>
    </row>
    <row r="152" spans="10:10">
      <c r="J152" s="139"/>
    </row>
    <row r="153" spans="10:10">
      <c r="J153" s="139"/>
    </row>
    <row r="154" spans="10:10">
      <c r="J154" s="139"/>
    </row>
    <row r="155" spans="10:10">
      <c r="J155" s="139"/>
    </row>
    <row r="156" spans="10:10">
      <c r="J156" s="139"/>
    </row>
    <row r="157" spans="10:10">
      <c r="J157" s="139"/>
    </row>
    <row r="158" spans="10:10">
      <c r="J158" s="139"/>
    </row>
    <row r="159" spans="10:10">
      <c r="J159" s="139"/>
    </row>
    <row r="160" spans="10:10">
      <c r="J160" s="139"/>
    </row>
    <row r="161" spans="10:10">
      <c r="J161" s="139"/>
    </row>
    <row r="162" spans="10:10">
      <c r="J162" s="139"/>
    </row>
    <row r="163" spans="10:10">
      <c r="J163" s="139"/>
    </row>
    <row r="164" spans="10:10">
      <c r="J164" s="139"/>
    </row>
    <row r="165" spans="10:10">
      <c r="J165" s="139"/>
    </row>
    <row r="166" spans="10:10">
      <c r="J166" s="139"/>
    </row>
    <row r="167" spans="10:10">
      <c r="J167" s="139"/>
    </row>
    <row r="168" spans="10:10">
      <c r="J168" s="139"/>
    </row>
    <row r="169" spans="10:10">
      <c r="J169" s="139"/>
    </row>
    <row r="170" spans="10:10">
      <c r="J170" s="139"/>
    </row>
    <row r="171" spans="10:10">
      <c r="J171" s="139"/>
    </row>
    <row r="172" spans="10:10">
      <c r="J172" s="139"/>
    </row>
    <row r="173" spans="10:10">
      <c r="J173" s="139"/>
    </row>
    <row r="174" spans="10:10">
      <c r="J174" s="139"/>
    </row>
    <row r="175" spans="10:10">
      <c r="J175" s="139"/>
    </row>
    <row r="176" spans="10:10">
      <c r="J176" s="139"/>
    </row>
    <row r="177" spans="10:10">
      <c r="J177" s="139"/>
    </row>
    <row r="178" spans="10:10">
      <c r="J178" s="139"/>
    </row>
    <row r="179" spans="10:10">
      <c r="J179" s="139"/>
    </row>
    <row r="180" spans="10:10">
      <c r="J180" s="139"/>
    </row>
    <row r="181" spans="10:10">
      <c r="J181" s="139"/>
    </row>
    <row r="182" spans="10:10">
      <c r="J182" s="139"/>
    </row>
    <row r="183" spans="10:10">
      <c r="J183" s="139"/>
    </row>
    <row r="184" spans="10:10">
      <c r="J184" s="139"/>
    </row>
    <row r="185" spans="10:10">
      <c r="J185" s="139"/>
    </row>
    <row r="186" spans="10:10">
      <c r="J186" s="139"/>
    </row>
    <row r="187" spans="10:10">
      <c r="J187" s="139"/>
    </row>
    <row r="188" spans="10:10">
      <c r="J188" s="139"/>
    </row>
    <row r="189" spans="10:10">
      <c r="J189" s="139"/>
    </row>
    <row r="190" spans="10:10">
      <c r="J190" s="139"/>
    </row>
    <row r="191" spans="10:10">
      <c r="J191" s="139"/>
    </row>
    <row r="192" spans="10:10">
      <c r="J192" s="139"/>
    </row>
    <row r="193" spans="10:10">
      <c r="J193" s="139"/>
    </row>
    <row r="194" spans="10:10">
      <c r="J194" s="139"/>
    </row>
    <row r="195" spans="10:10">
      <c r="J195" s="139"/>
    </row>
    <row r="196" spans="10:10">
      <c r="J196" s="139"/>
    </row>
    <row r="197" spans="10:10">
      <c r="J197" s="139"/>
    </row>
    <row r="198" spans="10:10">
      <c r="J198" s="139"/>
    </row>
    <row r="199" spans="10:10">
      <c r="J199" s="139"/>
    </row>
    <row r="200" spans="10:10">
      <c r="J200" s="139"/>
    </row>
    <row r="201" spans="10:10">
      <c r="J201" s="139"/>
    </row>
    <row r="202" spans="10:10">
      <c r="J202" s="139"/>
    </row>
    <row r="203" spans="10:10">
      <c r="J203" s="139"/>
    </row>
    <row r="204" spans="10:10">
      <c r="J204" s="139"/>
    </row>
    <row r="205" spans="10:10">
      <c r="J205" s="139"/>
    </row>
    <row r="206" spans="10:10">
      <c r="J206" s="139"/>
    </row>
    <row r="207" spans="10:10">
      <c r="J207" s="139"/>
    </row>
    <row r="208" spans="10:10">
      <c r="J208" s="139"/>
    </row>
    <row r="209" spans="10:10">
      <c r="J209" s="139"/>
    </row>
    <row r="210" spans="10:10">
      <c r="J210" s="139"/>
    </row>
    <row r="211" spans="10:10">
      <c r="J211" s="139"/>
    </row>
    <row r="212" spans="10:10">
      <c r="J212" s="139"/>
    </row>
    <row r="213" spans="10:10">
      <c r="J213" s="139"/>
    </row>
    <row r="214" spans="10:10">
      <c r="J214" s="139"/>
    </row>
    <row r="215" spans="10:10">
      <c r="J215" s="139"/>
    </row>
    <row r="216" spans="10:10">
      <c r="J216" s="139"/>
    </row>
    <row r="217" spans="10:10">
      <c r="J217" s="139"/>
    </row>
    <row r="218" spans="10:10">
      <c r="J218" s="139"/>
    </row>
    <row r="219" spans="10:10">
      <c r="J219" s="139"/>
    </row>
    <row r="220" spans="10:10">
      <c r="J220" s="139"/>
    </row>
    <row r="221" spans="10:10">
      <c r="J221" s="139"/>
    </row>
    <row r="222" spans="10:10">
      <c r="J222" s="139"/>
    </row>
    <row r="223" spans="10:10">
      <c r="J223" s="139"/>
    </row>
    <row r="224" spans="10:10">
      <c r="J224" s="139"/>
    </row>
    <row r="225" spans="10:10">
      <c r="J225" s="139"/>
    </row>
    <row r="226" spans="10:10">
      <c r="J226" s="139"/>
    </row>
    <row r="227" spans="10:10">
      <c r="J227" s="139"/>
    </row>
    <row r="228" spans="10:10">
      <c r="J228" s="139"/>
    </row>
    <row r="229" spans="10:10">
      <c r="J229" s="139"/>
    </row>
    <row r="230" spans="10:10">
      <c r="J230" s="139"/>
    </row>
    <row r="231" spans="10:10">
      <c r="J231" s="139"/>
    </row>
    <row r="232" spans="10:10">
      <c r="J232" s="139"/>
    </row>
    <row r="233" spans="10:10">
      <c r="J233" s="139"/>
    </row>
    <row r="234" spans="10:10">
      <c r="J234" s="139"/>
    </row>
    <row r="235" spans="10:10">
      <c r="J235" s="139"/>
    </row>
    <row r="236" spans="10:10">
      <c r="J236" s="139"/>
    </row>
    <row r="237" spans="10:10">
      <c r="J237" s="139"/>
    </row>
    <row r="238" spans="10:10">
      <c r="J238" s="139"/>
    </row>
    <row r="239" spans="10:10">
      <c r="J239" s="139"/>
    </row>
    <row r="240" spans="10:10">
      <c r="J240" s="139"/>
    </row>
    <row r="241" spans="10:10">
      <c r="J241" s="139"/>
    </row>
    <row r="242" spans="10:10">
      <c r="J242" s="139"/>
    </row>
    <row r="243" spans="10:10">
      <c r="J243" s="139"/>
    </row>
    <row r="244" spans="10:10">
      <c r="J244" s="139"/>
    </row>
    <row r="245" spans="10:10">
      <c r="J245" s="139"/>
    </row>
    <row r="246" spans="10:10">
      <c r="J246" s="139"/>
    </row>
    <row r="247" spans="10:10">
      <c r="J247" s="139"/>
    </row>
    <row r="248" spans="10:10">
      <c r="J248" s="139"/>
    </row>
    <row r="249" spans="10:10">
      <c r="J249" s="139"/>
    </row>
    <row r="250" spans="10:10">
      <c r="J250" s="139"/>
    </row>
    <row r="251" spans="10:10">
      <c r="J251" s="139"/>
    </row>
    <row r="252" spans="10:10">
      <c r="J252" s="139"/>
    </row>
    <row r="253" spans="10:10">
      <c r="J253" s="139"/>
    </row>
    <row r="254" spans="10:10">
      <c r="J254" s="139"/>
    </row>
    <row r="255" spans="10:10">
      <c r="J255" s="139"/>
    </row>
    <row r="256" spans="10:10">
      <c r="J256" s="139"/>
    </row>
    <row r="257" spans="10:10">
      <c r="J257" s="139"/>
    </row>
    <row r="258" spans="10:10">
      <c r="J258" s="139"/>
    </row>
    <row r="259" spans="10:10">
      <c r="J259" s="139"/>
    </row>
    <row r="260" spans="10:10">
      <c r="J260" s="139"/>
    </row>
    <row r="261" spans="10:10">
      <c r="J261" s="139"/>
    </row>
    <row r="262" spans="10:10">
      <c r="J262" s="139"/>
    </row>
    <row r="263" spans="10:10">
      <c r="J263" s="139"/>
    </row>
    <row r="264" spans="10:10">
      <c r="J264" s="139"/>
    </row>
    <row r="265" spans="10:10">
      <c r="J265" s="139"/>
    </row>
    <row r="266" spans="10:10">
      <c r="J266" s="139"/>
    </row>
    <row r="267" spans="10:10">
      <c r="J267" s="139"/>
    </row>
    <row r="268" spans="10:10">
      <c r="J268" s="139"/>
    </row>
    <row r="269" spans="10:10">
      <c r="J269" s="139"/>
    </row>
    <row r="270" spans="10:10">
      <c r="J270" s="139"/>
    </row>
    <row r="271" spans="10:10">
      <c r="J271" s="139"/>
    </row>
    <row r="272" spans="10:10">
      <c r="J272" s="139"/>
    </row>
    <row r="273" spans="10:10">
      <c r="J273" s="139"/>
    </row>
    <row r="274" spans="10:10">
      <c r="J274" s="139"/>
    </row>
    <row r="275" spans="10:10">
      <c r="J275" s="139"/>
    </row>
    <row r="276" spans="10:10">
      <c r="J276" s="139"/>
    </row>
    <row r="277" spans="10:10">
      <c r="J277" s="139"/>
    </row>
    <row r="278" spans="10:10">
      <c r="J278" s="139"/>
    </row>
    <row r="279" spans="10:10">
      <c r="J279" s="139"/>
    </row>
    <row r="280" spans="10:10">
      <c r="J280" s="139"/>
    </row>
    <row r="281" spans="10:10">
      <c r="J281" s="139"/>
    </row>
    <row r="282" spans="10:10">
      <c r="J282" s="139"/>
    </row>
    <row r="283" spans="10:10">
      <c r="J283" s="139"/>
    </row>
    <row r="284" spans="10:10">
      <c r="J284" s="139"/>
    </row>
    <row r="285" spans="10:10">
      <c r="J285" s="139"/>
    </row>
    <row r="286" spans="10:10">
      <c r="J286" s="139"/>
    </row>
    <row r="287" spans="10:10">
      <c r="J287" s="139"/>
    </row>
    <row r="288" spans="10:10">
      <c r="J288" s="139"/>
    </row>
    <row r="289" spans="10:10">
      <c r="J289" s="139"/>
    </row>
    <row r="290" spans="10:10">
      <c r="J290" s="139"/>
    </row>
    <row r="291" spans="10:10">
      <c r="J291" s="139"/>
    </row>
    <row r="292" spans="10:10">
      <c r="J292" s="139"/>
    </row>
    <row r="293" spans="10:10">
      <c r="J293" s="139"/>
    </row>
    <row r="294" spans="10:10">
      <c r="J294" s="139"/>
    </row>
    <row r="295" spans="10:10">
      <c r="J295" s="139"/>
    </row>
    <row r="296" spans="10:10">
      <c r="J296" s="139"/>
    </row>
    <row r="297" spans="10:10">
      <c r="J297" s="139"/>
    </row>
    <row r="298" spans="10:10">
      <c r="J298" s="139"/>
    </row>
    <row r="299" spans="10:10">
      <c r="J299" s="139"/>
    </row>
    <row r="300" spans="10:10">
      <c r="J300" s="139"/>
    </row>
    <row r="301" spans="10:10">
      <c r="J301" s="139"/>
    </row>
    <row r="302" spans="10:10">
      <c r="J302" s="139"/>
    </row>
    <row r="303" spans="10:10">
      <c r="J303" s="139"/>
    </row>
    <row r="304" spans="10:10">
      <c r="J304" s="139"/>
    </row>
    <row r="305" spans="10:10">
      <c r="J305" s="139"/>
    </row>
    <row r="306" spans="10:10">
      <c r="J306" s="139"/>
    </row>
    <row r="307" spans="10:10">
      <c r="J307" s="139"/>
    </row>
    <row r="308" spans="10:10">
      <c r="J308" s="139"/>
    </row>
    <row r="309" spans="10:10">
      <c r="J309" s="139"/>
    </row>
    <row r="310" spans="10:10">
      <c r="J310" s="139"/>
    </row>
    <row r="311" spans="10:10">
      <c r="J311" s="139"/>
    </row>
    <row r="312" spans="10:10">
      <c r="J312" s="139"/>
    </row>
    <row r="313" spans="10:10">
      <c r="J313" s="139"/>
    </row>
    <row r="314" spans="10:10">
      <c r="J314" s="139"/>
    </row>
    <row r="315" spans="10:10">
      <c r="J315" s="139"/>
    </row>
    <row r="316" spans="10:10">
      <c r="J316" s="139"/>
    </row>
    <row r="317" spans="10:10">
      <c r="J317" s="139"/>
    </row>
    <row r="318" spans="10:10">
      <c r="J318" s="139"/>
    </row>
    <row r="319" spans="10:10">
      <c r="J319" s="139"/>
    </row>
    <row r="320" spans="10:10">
      <c r="J320" s="139"/>
    </row>
    <row r="321" spans="10:10">
      <c r="J321" s="139"/>
    </row>
    <row r="322" spans="10:10">
      <c r="J322" s="139"/>
    </row>
    <row r="323" spans="10:10">
      <c r="J323" s="139"/>
    </row>
    <row r="324" spans="10:10">
      <c r="J324" s="139"/>
    </row>
    <row r="325" spans="10:10">
      <c r="J325" s="139"/>
    </row>
    <row r="326" spans="10:10">
      <c r="J326" s="139"/>
    </row>
    <row r="327" spans="10:10">
      <c r="J327" s="139"/>
    </row>
    <row r="328" spans="10:10">
      <c r="J328" s="139"/>
    </row>
    <row r="329" spans="10:10">
      <c r="J329" s="139"/>
    </row>
    <row r="330" spans="10:10">
      <c r="J330" s="139"/>
    </row>
    <row r="331" spans="10:10">
      <c r="J331" s="139"/>
    </row>
    <row r="332" spans="10:10">
      <c r="J332" s="139"/>
    </row>
    <row r="333" spans="10:10">
      <c r="J333" s="139"/>
    </row>
    <row r="334" spans="10:10">
      <c r="J334" s="139"/>
    </row>
    <row r="335" spans="10:10">
      <c r="J335" s="139"/>
    </row>
    <row r="336" spans="10:10">
      <c r="J336" s="139"/>
    </row>
    <row r="337" spans="10:10">
      <c r="J337" s="139"/>
    </row>
    <row r="338" spans="10:10">
      <c r="J338" s="139"/>
    </row>
    <row r="339" spans="10:10">
      <c r="J339" s="139"/>
    </row>
    <row r="340" spans="10:10">
      <c r="J340" s="139"/>
    </row>
    <row r="341" spans="10:10">
      <c r="J341" s="139"/>
    </row>
    <row r="342" spans="10:10">
      <c r="J342" s="139"/>
    </row>
    <row r="343" spans="10:10">
      <c r="J343" s="139"/>
    </row>
    <row r="344" spans="10:10">
      <c r="J344" s="139"/>
    </row>
    <row r="345" spans="10:10">
      <c r="J345" s="139"/>
    </row>
    <row r="346" spans="10:10">
      <c r="J346" s="139"/>
    </row>
    <row r="347" spans="10:10">
      <c r="J347" s="139"/>
    </row>
    <row r="348" spans="10:10">
      <c r="J348" s="139"/>
    </row>
    <row r="349" spans="10:10">
      <c r="J349" s="139"/>
    </row>
    <row r="350" spans="10:10">
      <c r="J350" s="139"/>
    </row>
    <row r="351" spans="10:10">
      <c r="J351" s="139"/>
    </row>
    <row r="352" spans="10:10">
      <c r="J352" s="139"/>
    </row>
    <row r="353" spans="10:10">
      <c r="J353" s="139"/>
    </row>
    <row r="354" spans="10:10">
      <c r="J354" s="139"/>
    </row>
    <row r="355" spans="10:10">
      <c r="J355" s="139"/>
    </row>
    <row r="356" spans="10:10">
      <c r="J356" s="139"/>
    </row>
    <row r="357" spans="10:10">
      <c r="J357" s="139"/>
    </row>
    <row r="358" spans="10:10">
      <c r="J358" s="139"/>
    </row>
    <row r="359" spans="10:10">
      <c r="J359" s="139"/>
    </row>
    <row r="360" spans="10:10">
      <c r="J360" s="139"/>
    </row>
    <row r="361" spans="10:10">
      <c r="J361" s="139"/>
    </row>
    <row r="362" spans="10:10">
      <c r="J362" s="139"/>
    </row>
    <row r="363" spans="10:10">
      <c r="J363" s="139"/>
    </row>
    <row r="364" spans="10:10">
      <c r="J364" s="139"/>
    </row>
    <row r="365" spans="10:10">
      <c r="J365" s="139"/>
    </row>
    <row r="366" spans="10:10">
      <c r="J366" s="139"/>
    </row>
    <row r="367" spans="10:10">
      <c r="J367" s="139"/>
    </row>
    <row r="368" spans="10:10">
      <c r="J368" s="139"/>
    </row>
    <row r="369" spans="10:10">
      <c r="J369" s="139"/>
    </row>
    <row r="370" spans="10:10">
      <c r="J370" s="139"/>
    </row>
    <row r="371" spans="10:10">
      <c r="J371" s="139"/>
    </row>
    <row r="372" spans="10:10">
      <c r="J372" s="139"/>
    </row>
    <row r="373" spans="10:10">
      <c r="J373" s="139"/>
    </row>
    <row r="374" spans="10:10">
      <c r="J374" s="139"/>
    </row>
    <row r="375" spans="10:10">
      <c r="J375" s="139"/>
    </row>
    <row r="376" spans="10:10">
      <c r="J376" s="139"/>
    </row>
    <row r="377" spans="10:10">
      <c r="J377" s="139"/>
    </row>
    <row r="378" spans="10:10">
      <c r="J378" s="139"/>
    </row>
    <row r="379" spans="10:10">
      <c r="J379" s="139"/>
    </row>
    <row r="380" spans="10:10">
      <c r="J380" s="139"/>
    </row>
    <row r="381" spans="10:10">
      <c r="J381" s="139"/>
    </row>
    <row r="382" spans="10:10">
      <c r="J382" s="139"/>
    </row>
    <row r="383" spans="10:10">
      <c r="J383" s="139"/>
    </row>
    <row r="384" spans="10:10">
      <c r="J384" s="139"/>
    </row>
    <row r="385" spans="10:10">
      <c r="J385" s="139"/>
    </row>
    <row r="386" spans="10:10">
      <c r="J386" s="139"/>
    </row>
    <row r="387" spans="10:10">
      <c r="J387" s="139"/>
    </row>
    <row r="388" spans="10:10">
      <c r="J388" s="139"/>
    </row>
    <row r="389" spans="10:10">
      <c r="J389" s="139"/>
    </row>
    <row r="390" spans="10:10">
      <c r="J390" s="139"/>
    </row>
    <row r="391" spans="10:10">
      <c r="J391" s="139"/>
    </row>
    <row r="392" spans="10:10">
      <c r="J392" s="139"/>
    </row>
    <row r="393" spans="10:10">
      <c r="J393" s="139"/>
    </row>
    <row r="394" spans="10:10">
      <c r="J394" s="139"/>
    </row>
    <row r="395" spans="10:10">
      <c r="J395" s="139"/>
    </row>
    <row r="396" spans="10:10">
      <c r="J396" s="139"/>
    </row>
    <row r="397" spans="10:10">
      <c r="J397" s="139"/>
    </row>
    <row r="398" spans="10:10">
      <c r="J398" s="139"/>
    </row>
    <row r="399" spans="10:10">
      <c r="J399" s="139"/>
    </row>
    <row r="400" spans="10:10">
      <c r="J400" s="139"/>
    </row>
    <row r="401" spans="10:10">
      <c r="J401" s="139"/>
    </row>
    <row r="402" spans="10:10">
      <c r="J402" s="139"/>
    </row>
    <row r="403" spans="10:10">
      <c r="J403" s="139"/>
    </row>
    <row r="404" spans="10:10">
      <c r="J404" s="139"/>
    </row>
    <row r="405" spans="10:10">
      <c r="J405" s="139"/>
    </row>
    <row r="406" spans="10:10">
      <c r="J406" s="139"/>
    </row>
    <row r="407" spans="10:10">
      <c r="J407" s="139"/>
    </row>
    <row r="408" spans="10:10">
      <c r="J408" s="139"/>
    </row>
    <row r="409" spans="10:10">
      <c r="J409" s="139"/>
    </row>
    <row r="410" spans="10:10">
      <c r="J410" s="139"/>
    </row>
    <row r="411" spans="10:10">
      <c r="J411" s="139"/>
    </row>
    <row r="412" spans="10:10">
      <c r="J412" s="139"/>
    </row>
    <row r="413" spans="10:10">
      <c r="J413" s="139"/>
    </row>
    <row r="414" spans="10:10">
      <c r="J414" s="139"/>
    </row>
    <row r="415" spans="10:10">
      <c r="J415" s="139"/>
    </row>
    <row r="416" spans="10:10">
      <c r="J416" s="139"/>
    </row>
    <row r="417" spans="10:10">
      <c r="J417" s="139"/>
    </row>
    <row r="418" spans="10:10">
      <c r="J418" s="139"/>
    </row>
    <row r="419" spans="10:10">
      <c r="J419" s="139"/>
    </row>
    <row r="420" spans="10:10">
      <c r="J420" s="139"/>
    </row>
    <row r="421" spans="10:10">
      <c r="J421" s="139"/>
    </row>
    <row r="422" spans="10:10">
      <c r="J422" s="139"/>
    </row>
    <row r="423" spans="10:10">
      <c r="J423" s="139"/>
    </row>
    <row r="424" spans="10:10">
      <c r="J424" s="139"/>
    </row>
    <row r="425" spans="10:10">
      <c r="J425" s="139"/>
    </row>
    <row r="426" spans="10:10">
      <c r="J426" s="139"/>
    </row>
    <row r="427" spans="10:10">
      <c r="J427" s="139"/>
    </row>
    <row r="428" spans="10:10">
      <c r="J428" s="139"/>
    </row>
    <row r="429" spans="10:10">
      <c r="J429" s="139"/>
    </row>
    <row r="430" spans="10:10">
      <c r="J430" s="139"/>
    </row>
    <row r="431" spans="10:10">
      <c r="J431" s="139"/>
    </row>
    <row r="432" spans="10:10">
      <c r="J432" s="139"/>
    </row>
    <row r="433" spans="10:10">
      <c r="J433" s="139"/>
    </row>
    <row r="434" spans="10:10">
      <c r="J434" s="139"/>
    </row>
    <row r="435" spans="10:10">
      <c r="J435" s="139"/>
    </row>
    <row r="436" spans="10:10">
      <c r="J436" s="139"/>
    </row>
    <row r="437" spans="10:10">
      <c r="J437" s="139"/>
    </row>
    <row r="438" spans="10:10">
      <c r="J438" s="139"/>
    </row>
    <row r="439" spans="10:10">
      <c r="J439" s="139"/>
    </row>
    <row r="440" spans="10:10">
      <c r="J440" s="139"/>
    </row>
    <row r="441" spans="10:10">
      <c r="J441" s="139"/>
    </row>
    <row r="442" spans="10:10">
      <c r="J442" s="139"/>
    </row>
    <row r="443" spans="10:10">
      <c r="J443" s="139"/>
    </row>
    <row r="444" spans="10:10">
      <c r="J444" s="139"/>
    </row>
    <row r="445" spans="10:10">
      <c r="J445" s="139"/>
    </row>
    <row r="446" spans="10:10">
      <c r="J446" s="139"/>
    </row>
    <row r="447" spans="10:10">
      <c r="J447" s="139"/>
    </row>
    <row r="448" spans="10:10">
      <c r="J448" s="139"/>
    </row>
    <row r="449" spans="10:10">
      <c r="J449" s="139"/>
    </row>
    <row r="450" spans="10:10">
      <c r="J450" s="139"/>
    </row>
    <row r="451" spans="10:10">
      <c r="J451" s="139"/>
    </row>
    <row r="452" spans="10:10">
      <c r="J452" s="139"/>
    </row>
    <row r="453" spans="10:10">
      <c r="J453" s="139"/>
    </row>
    <row r="454" spans="10:10">
      <c r="J454" s="139"/>
    </row>
    <row r="455" spans="10:10">
      <c r="J455" s="139"/>
    </row>
    <row r="456" spans="10:10">
      <c r="J456" s="139"/>
    </row>
    <row r="457" spans="10:10">
      <c r="J457" s="139"/>
    </row>
    <row r="458" spans="10:10">
      <c r="J458" s="139"/>
    </row>
    <row r="459" spans="10:10">
      <c r="J459" s="139"/>
    </row>
    <row r="460" spans="10:10">
      <c r="J460" s="139"/>
    </row>
    <row r="461" spans="10:10">
      <c r="J461" s="139"/>
    </row>
    <row r="462" spans="10:10">
      <c r="J462" s="139"/>
    </row>
    <row r="463" spans="10:10">
      <c r="J463" s="139"/>
    </row>
    <row r="464" spans="10:10">
      <c r="J464" s="139"/>
    </row>
    <row r="465" spans="10:10">
      <c r="J465" s="139"/>
    </row>
    <row r="466" spans="10:10">
      <c r="J466" s="139"/>
    </row>
    <row r="467" spans="10:10">
      <c r="J467" s="139"/>
    </row>
    <row r="468" spans="10:10">
      <c r="J468" s="139"/>
    </row>
    <row r="469" spans="10:10">
      <c r="J469" s="139"/>
    </row>
    <row r="470" spans="10:10">
      <c r="J470" s="139"/>
    </row>
    <row r="471" spans="10:10">
      <c r="J471" s="139"/>
    </row>
    <row r="472" spans="10:10">
      <c r="J472" s="139"/>
    </row>
    <row r="473" spans="10:10">
      <c r="J473" s="139"/>
    </row>
    <row r="474" spans="10:10">
      <c r="J474" s="139"/>
    </row>
    <row r="475" spans="10:10">
      <c r="J475" s="139"/>
    </row>
    <row r="476" spans="10:10">
      <c r="J476" s="139"/>
    </row>
    <row r="477" spans="10:10">
      <c r="J477" s="139"/>
    </row>
    <row r="478" spans="10:10">
      <c r="J478" s="139"/>
    </row>
    <row r="479" spans="10:10">
      <c r="J479" s="139"/>
    </row>
    <row r="480" spans="10:10">
      <c r="J480" s="139"/>
    </row>
    <row r="481" spans="10:10">
      <c r="J481" s="139"/>
    </row>
    <row r="482" spans="10:10">
      <c r="J482" s="139"/>
    </row>
    <row r="483" spans="10:10">
      <c r="J483" s="139"/>
    </row>
    <row r="484" spans="10:10">
      <c r="J484" s="139"/>
    </row>
    <row r="485" spans="10:10">
      <c r="J485" s="139"/>
    </row>
    <row r="486" spans="10:10">
      <c r="J486" s="139"/>
    </row>
    <row r="487" spans="10:10">
      <c r="J487" s="139"/>
    </row>
    <row r="488" spans="10:10">
      <c r="J488" s="139"/>
    </row>
    <row r="489" spans="10:10">
      <c r="J489" s="139"/>
    </row>
    <row r="490" spans="10:10">
      <c r="J490" s="139"/>
    </row>
    <row r="491" spans="10:10">
      <c r="J491" s="139"/>
    </row>
    <row r="492" spans="10:10">
      <c r="J492" s="139"/>
    </row>
    <row r="493" spans="10:10">
      <c r="J493" s="139"/>
    </row>
    <row r="494" spans="10:10">
      <c r="J494" s="139"/>
    </row>
    <row r="495" spans="10:10">
      <c r="J495" s="139"/>
    </row>
    <row r="496" spans="10:10">
      <c r="J496" s="139"/>
    </row>
    <row r="497" spans="10:10">
      <c r="J497" s="139"/>
    </row>
    <row r="498" spans="10:10">
      <c r="J498" s="139"/>
    </row>
    <row r="499" spans="10:10">
      <c r="J499" s="139"/>
    </row>
    <row r="500" spans="10:10">
      <c r="J500" s="139"/>
    </row>
    <row r="501" spans="10:10">
      <c r="J501" s="139"/>
    </row>
    <row r="502" spans="10:10">
      <c r="J502" s="139"/>
    </row>
    <row r="503" spans="10:10">
      <c r="J503" s="139"/>
    </row>
    <row r="504" spans="10:10">
      <c r="J504" s="139"/>
    </row>
    <row r="505" spans="10:10">
      <c r="J505" s="139"/>
    </row>
    <row r="506" spans="10:10">
      <c r="J506" s="139"/>
    </row>
    <row r="507" spans="10:10">
      <c r="J507" s="139"/>
    </row>
    <row r="508" spans="10:10">
      <c r="J508" s="139"/>
    </row>
    <row r="509" spans="10:10">
      <c r="J509" s="139"/>
    </row>
    <row r="510" spans="10:10">
      <c r="J510" s="139"/>
    </row>
    <row r="511" spans="10:10">
      <c r="J511" s="139"/>
    </row>
    <row r="512" spans="10:10">
      <c r="J512" s="139"/>
    </row>
    <row r="513" spans="10:10">
      <c r="J513" s="139"/>
    </row>
    <row r="514" spans="10:10">
      <c r="J514" s="139"/>
    </row>
    <row r="515" spans="10:10">
      <c r="J515" s="139"/>
    </row>
    <row r="516" spans="10:10">
      <c r="J516" s="139"/>
    </row>
    <row r="517" spans="10:10">
      <c r="J517" s="139"/>
    </row>
    <row r="518" spans="10:10">
      <c r="J518" s="139"/>
    </row>
    <row r="519" spans="10:10">
      <c r="J519" s="139"/>
    </row>
    <row r="520" spans="10:10">
      <c r="J520" s="139"/>
    </row>
    <row r="521" spans="10:10">
      <c r="J521" s="139"/>
    </row>
    <row r="522" spans="10:10">
      <c r="J522" s="139"/>
    </row>
    <row r="523" spans="10:10">
      <c r="J523" s="139"/>
    </row>
    <row r="524" spans="10:10">
      <c r="J524" s="139"/>
    </row>
    <row r="525" spans="10:10">
      <c r="J525" s="139"/>
    </row>
    <row r="526" spans="10:10">
      <c r="J526" s="139"/>
    </row>
    <row r="527" spans="10:10">
      <c r="J527" s="139"/>
    </row>
    <row r="528" spans="10:10">
      <c r="J528" s="139"/>
    </row>
    <row r="529" spans="10:10">
      <c r="J529" s="139"/>
    </row>
    <row r="530" spans="10:10">
      <c r="J530" s="139"/>
    </row>
    <row r="531" spans="10:10">
      <c r="J531" s="139"/>
    </row>
  </sheetData>
  <sheetProtection algorithmName="SHA-512" hashValue="w55hPZsyx7Ti4ZliU4QMdrjVaiOjn8tTAMz5x0rcxY9cj/TNOL/g0ESvlgco5q9DAKqTBRtpfVApnqxbuTk/9A==" saltValue="D7tU1PmlxVH5fhLB5IFaiw==" spinCount="100000" sheet="1" objects="1" scenarios="1"/>
  <mergeCells count="45">
    <mergeCell ref="N10:O10"/>
    <mergeCell ref="B13:C15"/>
    <mergeCell ref="D13:D15"/>
    <mergeCell ref="F14:I14"/>
    <mergeCell ref="E13:E15"/>
    <mergeCell ref="C10:D10"/>
    <mergeCell ref="B5:B10"/>
    <mergeCell ref="N6:O6"/>
    <mergeCell ref="N5:O5"/>
    <mergeCell ref="N9:O9"/>
    <mergeCell ref="N8:O8"/>
    <mergeCell ref="N7:O7"/>
    <mergeCell ref="N18:O18"/>
    <mergeCell ref="O20:O22"/>
    <mergeCell ref="F20:N20"/>
    <mergeCell ref="L14:M15"/>
    <mergeCell ref="N13:O15"/>
    <mergeCell ref="A19:P19"/>
    <mergeCell ref="B20:C22"/>
    <mergeCell ref="D20:D22"/>
    <mergeCell ref="E20:E22"/>
    <mergeCell ref="L18:M18"/>
    <mergeCell ref="N17:O17"/>
    <mergeCell ref="L17:M17"/>
    <mergeCell ref="N16:O16"/>
    <mergeCell ref="L16:M16"/>
    <mergeCell ref="F21:J21"/>
    <mergeCell ref="N2:O4"/>
    <mergeCell ref="E2:E4"/>
    <mergeCell ref="K3:K4"/>
    <mergeCell ref="F3:J3"/>
    <mergeCell ref="L3:L4"/>
    <mergeCell ref="M3:M4"/>
    <mergeCell ref="B23:C27"/>
    <mergeCell ref="K21:K22"/>
    <mergeCell ref="M21:M22"/>
    <mergeCell ref="B2:B4"/>
    <mergeCell ref="C2:D4"/>
    <mergeCell ref="F2:M2"/>
    <mergeCell ref="C5:D5"/>
    <mergeCell ref="C6:D6"/>
    <mergeCell ref="C7:D7"/>
    <mergeCell ref="C8:D8"/>
    <mergeCell ref="C9:D9"/>
    <mergeCell ref="B16:C18"/>
  </mergeCells>
  <pageMargins left="0.7" right="0.7" top="0.75" bottom="0.75" header="0.3" footer="0.3"/>
  <pageSetup paperSize="0" orientation="portrait" horizontalDpi="203" verticalDpi="20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60"/>
  <sheetViews>
    <sheetView showGridLines="0" zoomScale="90" zoomScaleNormal="90" workbookViewId="0">
      <selection activeCell="N3" sqref="N3"/>
    </sheetView>
  </sheetViews>
  <sheetFormatPr defaultColWidth="9" defaultRowHeight="12.75"/>
  <cols>
    <col min="1" max="1" width="20.7109375" style="90" customWidth="1"/>
    <col min="2" max="2" width="15" style="90" customWidth="1"/>
    <col min="3" max="3" width="7" style="90" customWidth="1"/>
    <col min="4" max="4" width="19.85546875" style="90" customWidth="1"/>
    <col min="5" max="5" width="3.28515625" style="90" customWidth="1"/>
    <col min="6" max="6" width="9.85546875" style="90" customWidth="1"/>
    <col min="7" max="7" width="4.140625" style="90" customWidth="1"/>
    <col min="8" max="8" width="9.7109375" style="90" bestFit="1" customWidth="1"/>
    <col min="9" max="9" width="2.7109375" style="90" customWidth="1"/>
    <col min="10" max="10" width="9.7109375" style="90" bestFit="1" customWidth="1"/>
    <col min="11" max="11" width="2.7109375" style="90" customWidth="1"/>
    <col min="12" max="13" width="4.140625" style="90" customWidth="1"/>
    <col min="14" max="14" width="9.7109375" style="90" bestFit="1" customWidth="1"/>
    <col min="15" max="15" width="2.85546875" style="90" bestFit="1" customWidth="1"/>
    <col min="16" max="16" width="9.7109375" style="90" bestFit="1" customWidth="1"/>
    <col min="17" max="17" width="4.140625" style="90" customWidth="1"/>
    <col min="18" max="18" width="9.7109375" style="90" bestFit="1" customWidth="1"/>
    <col min="19" max="19" width="4.42578125" style="90" customWidth="1"/>
    <col min="20" max="20" width="9.7109375" style="90" bestFit="1" customWidth="1"/>
    <col min="21" max="21" width="3.42578125" style="90" customWidth="1"/>
    <col min="22" max="22" width="12.85546875" style="90" customWidth="1"/>
    <col min="23" max="23" width="20" style="90" customWidth="1"/>
    <col min="24" max="24" width="4.7109375" style="90" customWidth="1"/>
    <col min="25" max="25" width="18.28515625" style="90" customWidth="1"/>
    <col min="26" max="26" width="15.85546875" style="90" customWidth="1"/>
    <col min="27" max="27" width="12.5703125" style="111" customWidth="1"/>
    <col min="28" max="16384" width="9" style="90"/>
  </cols>
  <sheetData>
    <row r="1" spans="1:51" ht="16.5" customHeight="1">
      <c r="A1" s="846" t="s">
        <v>142</v>
      </c>
      <c r="B1" s="846"/>
      <c r="C1" s="846"/>
      <c r="D1" s="846"/>
      <c r="E1" s="149"/>
      <c r="F1" s="149"/>
      <c r="G1" s="149"/>
      <c r="V1" s="126"/>
      <c r="W1" s="1036" t="s">
        <v>219</v>
      </c>
      <c r="X1" s="1036"/>
      <c r="Y1" s="1036"/>
      <c r="Z1" s="1037">
        <f ca="1">TODAY()</f>
        <v>46085</v>
      </c>
      <c r="AA1" s="1038"/>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row>
    <row r="2" spans="1:51" ht="16.5" customHeight="1" thickBot="1">
      <c r="A2" s="846"/>
      <c r="B2" s="846"/>
      <c r="C2" s="846"/>
      <c r="D2" s="846"/>
      <c r="E2" s="149"/>
      <c r="F2" s="149"/>
      <c r="G2" s="149"/>
      <c r="V2" s="626"/>
      <c r="W2" s="1028" t="s">
        <v>156</v>
      </c>
      <c r="X2" s="998" t="s">
        <v>158</v>
      </c>
      <c r="Y2" s="998"/>
      <c r="Z2" s="1026" t="s">
        <v>188</v>
      </c>
      <c r="AA2" s="10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row>
    <row r="3" spans="1:51" ht="17.25" customHeight="1" thickTop="1">
      <c r="A3" s="847" t="s">
        <v>95</v>
      </c>
      <c r="B3" s="847"/>
      <c r="C3" s="119" t="s">
        <v>143</v>
      </c>
      <c r="D3" s="536">
        <f ca="1">PERHITUNGAN!C8+PERHITUNGAN!AE4</f>
        <v>2010</v>
      </c>
      <c r="E3" s="149"/>
      <c r="F3" s="851" t="s">
        <v>140</v>
      </c>
      <c r="G3" s="852"/>
      <c r="H3" s="852"/>
      <c r="I3" s="853"/>
      <c r="J3" s="110"/>
      <c r="U3" s="96"/>
      <c r="V3" s="184"/>
      <c r="W3" s="1024">
        <f>PERHITUNGAN!H1</f>
        <v>2</v>
      </c>
      <c r="X3" s="687">
        <f ca="1">IF($D$3&gt;=2016,1,IF($D$3&gt;=2010,2,IF($D$3&gt;=2005,3,IF($D$3&gt;=2003,4,IF($D$3&gt;=1990,5,"TIDAK DI DANAI")))))</f>
        <v>2</v>
      </c>
      <c r="Y3" s="1025" t="s">
        <v>146</v>
      </c>
      <c r="Z3" s="1026">
        <f ca="1">YEAR(Z1)</f>
        <v>2026</v>
      </c>
      <c r="AA3" s="10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row>
    <row r="4" spans="1:51" ht="17.25" customHeight="1" thickBot="1">
      <c r="A4" s="99" t="s">
        <v>125</v>
      </c>
      <c r="B4" s="99"/>
      <c r="C4" s="99" t="s">
        <v>138</v>
      </c>
      <c r="D4" s="100">
        <f>PERHITUNGAN!C9</f>
        <v>100000000</v>
      </c>
      <c r="E4" s="101"/>
      <c r="F4" s="848">
        <f>D4-D5</f>
        <v>80000000</v>
      </c>
      <c r="G4" s="849"/>
      <c r="H4" s="849"/>
      <c r="I4" s="850"/>
      <c r="U4" s="96"/>
      <c r="V4" s="184"/>
      <c r="W4" s="1024"/>
      <c r="X4" s="687">
        <f ca="1">IF($D$3&gt;=2016,1,IF($D$3&gt;=2011,2,IF($D$3&gt;=2006,3,IF($D$3&gt;=2005,4,IF($D$3&gt;=2003,5,IF($D$3&gt;=1995,6,"TIDAK DI DANAI"))))))</f>
        <v>3</v>
      </c>
      <c r="Y4" s="1025" t="s">
        <v>157</v>
      </c>
      <c r="Z4" s="1027" t="s">
        <v>182</v>
      </c>
      <c r="AA4" s="1027" t="str">
        <f ca="1">IF(Z3+1-D3&gt;20,"Mobil Tua","Tidak")</f>
        <v>Tidak</v>
      </c>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row>
    <row r="5" spans="1:51" ht="15" customHeight="1" thickTop="1">
      <c r="A5" s="99" t="s">
        <v>116</v>
      </c>
      <c r="B5" s="99"/>
      <c r="C5" s="99" t="s">
        <v>138</v>
      </c>
      <c r="D5" s="100">
        <f>PERHITUNGAN!C19</f>
        <v>20000000</v>
      </c>
      <c r="E5" s="101"/>
      <c r="F5" s="101"/>
      <c r="G5" s="101"/>
      <c r="V5" s="126"/>
      <c r="W5" s="126"/>
      <c r="X5" s="1027"/>
      <c r="Y5" s="126"/>
      <c r="Z5" s="1027" t="s">
        <v>183</v>
      </c>
      <c r="AA5" s="1027" t="str">
        <f ca="1">IF(Z3+2-D3&gt;20,"Mobil Tua","Tidak")</f>
        <v>Tidak</v>
      </c>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row>
    <row r="6" spans="1:51" ht="15" customHeight="1">
      <c r="A6" s="99"/>
      <c r="B6" s="99"/>
      <c r="C6" s="99"/>
      <c r="D6" s="101"/>
      <c r="E6" s="101"/>
      <c r="F6" s="101"/>
      <c r="G6" s="101"/>
      <c r="V6" s="126"/>
      <c r="W6" s="126"/>
      <c r="X6" s="1027"/>
      <c r="Y6" s="126"/>
      <c r="Z6" s="1027" t="s">
        <v>184</v>
      </c>
      <c r="AA6" s="1029" t="str">
        <f ca="1">IF(Z3+3-D3&gt;20,"Mobil Tua","Tidak")</f>
        <v>Tidak</v>
      </c>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row>
    <row r="7" spans="1:51" ht="15" customHeight="1" thickBot="1">
      <c r="A7" s="99"/>
      <c r="B7" s="177" t="s">
        <v>223</v>
      </c>
      <c r="C7" s="199">
        <v>1</v>
      </c>
      <c r="D7" s="845" t="str">
        <f>Y10</f>
        <v>ARRIER</v>
      </c>
      <c r="E7" s="845"/>
      <c r="F7" s="845"/>
      <c r="G7" s="845"/>
      <c r="H7" s="845"/>
      <c r="I7" s="845"/>
      <c r="J7" s="845"/>
      <c r="K7" s="845"/>
      <c r="L7" s="124"/>
      <c r="M7" s="178">
        <v>1</v>
      </c>
      <c r="N7" s="845" t="str">
        <f>Y11</f>
        <v>ADVANCE</v>
      </c>
      <c r="O7" s="845"/>
      <c r="P7" s="845"/>
      <c r="Q7" s="845"/>
      <c r="R7" s="845"/>
      <c r="S7" s="845"/>
      <c r="T7" s="845"/>
      <c r="U7" s="845"/>
      <c r="V7" s="126"/>
      <c r="W7" s="126"/>
      <c r="X7" s="1027"/>
      <c r="Y7" s="126"/>
      <c r="Z7" s="1027" t="s">
        <v>185</v>
      </c>
      <c r="AA7" s="1029" t="str">
        <f ca="1">IF(Z3+4-D3&gt;20,"Mobil Tua","Tidak")</f>
        <v>Tidak</v>
      </c>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row>
    <row r="8" spans="1:51" ht="15" customHeight="1" thickTop="1">
      <c r="A8" s="99"/>
      <c r="B8" s="178"/>
      <c r="C8" s="199"/>
      <c r="D8" s="837" t="s">
        <v>226</v>
      </c>
      <c r="E8" s="838"/>
      <c r="F8" s="838"/>
      <c r="G8" s="838"/>
      <c r="H8" s="837" t="s">
        <v>213</v>
      </c>
      <c r="I8" s="838"/>
      <c r="J8" s="838"/>
      <c r="K8" s="839"/>
      <c r="L8" s="124"/>
      <c r="M8" s="178"/>
      <c r="N8" s="837" t="s">
        <v>226</v>
      </c>
      <c r="O8" s="838"/>
      <c r="P8" s="838"/>
      <c r="Q8" s="838"/>
      <c r="R8" s="837" t="s">
        <v>213</v>
      </c>
      <c r="S8" s="838"/>
      <c r="T8" s="838"/>
      <c r="U8" s="839"/>
      <c r="V8" s="126"/>
      <c r="W8" s="126"/>
      <c r="X8" s="1027"/>
      <c r="Y8" s="126"/>
      <c r="Z8" s="1027" t="s">
        <v>222</v>
      </c>
      <c r="AA8" s="1027" t="str">
        <f ca="1">IF(Z3+5-D3&gt;20,"Mobil Tua","Tidak")</f>
        <v>Mobil Tua</v>
      </c>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row>
    <row r="9" spans="1:51" ht="15" customHeight="1" thickBot="1">
      <c r="A9" s="99"/>
      <c r="B9" s="178"/>
      <c r="C9" s="199"/>
      <c r="D9" s="840" t="s">
        <v>216</v>
      </c>
      <c r="E9" s="841"/>
      <c r="F9" s="842" t="s">
        <v>214</v>
      </c>
      <c r="G9" s="843"/>
      <c r="H9" s="840" t="s">
        <v>215</v>
      </c>
      <c r="I9" s="841"/>
      <c r="J9" s="844" t="s">
        <v>214</v>
      </c>
      <c r="K9" s="843"/>
      <c r="L9" s="124"/>
      <c r="M9" s="178"/>
      <c r="N9" s="840" t="s">
        <v>215</v>
      </c>
      <c r="O9" s="841"/>
      <c r="P9" s="842" t="s">
        <v>214</v>
      </c>
      <c r="Q9" s="843"/>
      <c r="R9" s="840" t="s">
        <v>215</v>
      </c>
      <c r="S9" s="841"/>
      <c r="T9" s="842" t="s">
        <v>214</v>
      </c>
      <c r="U9" s="843"/>
      <c r="V9" s="126"/>
      <c r="W9" s="126"/>
      <c r="X9" s="1027"/>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row>
    <row r="10" spans="1:51" ht="16.5" thickTop="1">
      <c r="A10" s="99" t="s">
        <v>123</v>
      </c>
      <c r="B10" s="178" t="s">
        <v>129</v>
      </c>
      <c r="C10" s="199">
        <v>1</v>
      </c>
      <c r="D10" s="168">
        <f ca="1">VLOOKUP(F10,ARREARS,2,FALSE)+PERHITUNGAN!BP3+0.01</f>
        <v>18.700000000000003</v>
      </c>
      <c r="E10" s="169" t="s">
        <v>122</v>
      </c>
      <c r="F10" s="158">
        <f ca="1">IF(AND($W$3=1,$AA$4="Mobil Tua"),VLOOKUP($X$3,MINIBUS,2,FALSE)+$Z$17,IF(AND($W$3=2,$AA$4="Mobil Tua"),VLOOKUP($X$4,NIAGA_UPDATE1,2,FALSE)+$Z$17,IF(AND($W$3=1,$AA$4="Tidak"),VLOOKUP($X$3,MINIBUS,2,FALSE)+$Z$16,IF(AND($W$3=2,$AA$4="Tidak"),VLOOKUP($X$4,NIAGA_UPDATE1,2,FALSE)+$Z$16))))</f>
        <v>29.5</v>
      </c>
      <c r="G10" s="157" t="s">
        <v>122</v>
      </c>
      <c r="H10" s="171">
        <f ca="1">VLOOKUP(J10,ARREARS,2,FALSE)+PERHITUNGAN!BP3+0.01</f>
        <v>17.820000000000004</v>
      </c>
      <c r="I10" s="172" t="s">
        <v>122</v>
      </c>
      <c r="J10" s="172">
        <f ca="1">IF(AND($W$3=1),VLOOKUP($X$3,MINIBUS,2,FALSE)+$Z$15,IF(AND($W$3=2),VLOOKUP($X$4,NIAGA_UPDATE1,2,FALSE)+$Z$15))</f>
        <v>28</v>
      </c>
      <c r="K10" s="173" t="s">
        <v>122</v>
      </c>
      <c r="L10" s="124"/>
      <c r="M10" s="178">
        <v>1</v>
      </c>
      <c r="N10" s="168">
        <f ca="1">VLOOKUP(P10,ADVANCE,2,FALSE)+PERHITUNGAN!BP3+0.01</f>
        <v>15.9</v>
      </c>
      <c r="O10" s="169" t="s">
        <v>122</v>
      </c>
      <c r="P10" s="158">
        <f ca="1">F10</f>
        <v>29.5</v>
      </c>
      <c r="Q10" s="157" t="s">
        <v>122</v>
      </c>
      <c r="R10" s="171">
        <f ca="1">VLOOKUP(T10,ADVANCE,2,FALSE)+PERHITUNGAN!BP3+0.01</f>
        <v>15.18</v>
      </c>
      <c r="S10" s="172" t="s">
        <v>122</v>
      </c>
      <c r="T10" s="172">
        <f ca="1">J10</f>
        <v>28</v>
      </c>
      <c r="U10" s="173" t="s">
        <v>122</v>
      </c>
      <c r="V10" s="126"/>
      <c r="W10" s="184" t="s">
        <v>211</v>
      </c>
      <c r="X10" s="1030"/>
      <c r="Y10" s="126" t="s">
        <v>220</v>
      </c>
      <c r="Z10" s="126"/>
      <c r="AA10" s="688"/>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row>
    <row r="11" spans="1:51" ht="15.75">
      <c r="A11" s="99"/>
      <c r="B11" s="178" t="s">
        <v>128</v>
      </c>
      <c r="C11" s="199">
        <v>2</v>
      </c>
      <c r="D11" s="156">
        <f ca="1">VLOOKUP(F11,ARREARS,3,FALSE)+PERHITUNGAN!BP3+0.01</f>
        <v>18.8</v>
      </c>
      <c r="E11" s="157" t="s">
        <v>122</v>
      </c>
      <c r="F11" s="158">
        <f ca="1">IF(AND($W$3=1,$AA$5="Mobil Tua"),VLOOKUP($X$3,MINIBUS,3,FALSE)+$Z$17,IF(AND($W$3=2,$AA$5="Mobil Tua"),VLOOKUP($X$4,NIAGA_UPDATE1,3,FALSE)+$Z$17,IF(AND($W$3=1,$AA$5="Tidak"),VLOOKUP($X$3,MINIBUS,3,FALSE)+$Z$16,IF(AND($W$3=2,$AA$5="Tidak"),VLOOKUP($X$4,NIAGA_UPDATE1,3,FALSE)+$Z$16))))</f>
        <v>29.5</v>
      </c>
      <c r="G11" s="157" t="s">
        <v>122</v>
      </c>
      <c r="H11" s="159">
        <f ca="1">VLOOKUP(J11,ARREARS,3,FALSE)+PERHITUNGAN!BP3+0.01</f>
        <v>17.88</v>
      </c>
      <c r="I11" s="160" t="s">
        <v>122</v>
      </c>
      <c r="J11" s="160">
        <f ca="1">IF(AND($W$3=1),VLOOKUP($X$3,MINIBUS,3,FALSE)+$Z$15,IF(AND($W$3=2),VLOOKUP($X$4,NIAGA_UPDATE1,3,FALSE)+$Z$15))</f>
        <v>28</v>
      </c>
      <c r="K11" s="161" t="s">
        <v>122</v>
      </c>
      <c r="L11" s="124"/>
      <c r="M11" s="178">
        <v>2</v>
      </c>
      <c r="N11" s="156">
        <f ca="1">VLOOKUP(P11,ADVANCE,3,FALSE)+PERHITUNGAN!BP3+0.01</f>
        <v>17.190000000000001</v>
      </c>
      <c r="O11" s="157" t="s">
        <v>122</v>
      </c>
      <c r="P11" s="158">
        <f t="shared" ref="P11:P14" ca="1" si="0">F11</f>
        <v>29.5</v>
      </c>
      <c r="Q11" s="157" t="s">
        <v>122</v>
      </c>
      <c r="R11" s="159">
        <f ca="1">VLOOKUP(T11,ADVANCE,3,FALSE)+PERHITUNGAN!BP3+0.01</f>
        <v>16.37</v>
      </c>
      <c r="S11" s="160" t="s">
        <v>122</v>
      </c>
      <c r="T11" s="160">
        <f t="shared" ref="T11:T12" ca="1" si="1">J11</f>
        <v>28</v>
      </c>
      <c r="U11" s="161" t="s">
        <v>122</v>
      </c>
      <c r="V11" s="126"/>
      <c r="W11" s="126"/>
      <c r="X11" s="1031"/>
      <c r="Y11" s="126" t="s">
        <v>221</v>
      </c>
      <c r="Z11" s="126"/>
      <c r="AA11" s="688"/>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row>
    <row r="12" spans="1:51" ht="15.75">
      <c r="A12" s="99"/>
      <c r="B12" s="178" t="s">
        <v>127</v>
      </c>
      <c r="C12" s="199">
        <v>3</v>
      </c>
      <c r="D12" s="156">
        <f ca="1">VLOOKUP(F12,ARREARS,4,FALSE)+PERHITUNGAN!BP3+0.01</f>
        <v>19.290000000000003</v>
      </c>
      <c r="E12" s="157" t="s">
        <v>122</v>
      </c>
      <c r="F12" s="158">
        <f ca="1">IF(AND($W$3=1,$AA$6="Mobil Tua"),VLOOKUP($X$3,MINIBUS,4,FALSE)+$Z$17,IF(AND($W$3=2,$AA$6="Mobil Tua"),VLOOKUP($X$4,NIAGA_UPDATE1,4,FALSE)+$Z$17,IF(AND($W$3=1,$AA$6="Tidak"),VLOOKUP($X$3,MINIBUS,4,FALSE)+$Z$16,IF(AND($W$3=2,$AA$6="Tidak"),VLOOKUP($X$4,NIAGA_UPDATE1,4,FALSE)+$Z$16))))</f>
        <v>29.5</v>
      </c>
      <c r="G12" s="157" t="s">
        <v>122</v>
      </c>
      <c r="H12" s="159">
        <f ca="1">VLOOKUP(J12,ARREARS,4,FALSE)+PERHITUNGAN!BP3+0.01</f>
        <v>18.310000000000002</v>
      </c>
      <c r="I12" s="160" t="s">
        <v>122</v>
      </c>
      <c r="J12" s="160">
        <f ca="1">IF(AND($W$3=1),VLOOKUP($X$3,MINIBUS,4,FALSE)+$Z$15,IF(AND($W$3=2),VLOOKUP($X$4,NIAGA_UPDATE1,4,FALSE)+$Z$15))</f>
        <v>28</v>
      </c>
      <c r="K12" s="161" t="s">
        <v>122</v>
      </c>
      <c r="L12" s="124"/>
      <c r="M12" s="178">
        <v>3</v>
      </c>
      <c r="N12" s="156">
        <f ca="1">VLOOKUP(P12,ADVANCE,4,FALSE)+PERHITUNGAN!BP3+0.01</f>
        <v>18.080000000000002</v>
      </c>
      <c r="O12" s="157" t="s">
        <v>122</v>
      </c>
      <c r="P12" s="158">
        <f t="shared" ca="1" si="0"/>
        <v>29.5</v>
      </c>
      <c r="Q12" s="157" t="s">
        <v>122</v>
      </c>
      <c r="R12" s="159">
        <f ca="1">VLOOKUP(T12,ADVANCE,4,FALSE)+PERHITUNGAN!BP3+0.01</f>
        <v>17.180000000000003</v>
      </c>
      <c r="S12" s="160" t="s">
        <v>122</v>
      </c>
      <c r="T12" s="160">
        <f t="shared" ca="1" si="1"/>
        <v>28</v>
      </c>
      <c r="U12" s="161" t="s">
        <v>122</v>
      </c>
      <c r="V12" s="126"/>
      <c r="W12" s="126"/>
      <c r="X12" s="1032"/>
      <c r="Y12" s="1033"/>
      <c r="Z12" s="126"/>
      <c r="AA12" s="688"/>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row>
    <row r="13" spans="1:51" ht="15.75">
      <c r="A13" s="99"/>
      <c r="B13" s="178" t="s">
        <v>126</v>
      </c>
      <c r="C13" s="199">
        <v>4</v>
      </c>
      <c r="D13" s="156">
        <f ca="1">VLOOKUP(F13,ARREARS,5,FALSE)+PERHITUNGAN!BP3+0.01</f>
        <v>20.57</v>
      </c>
      <c r="E13" s="157" t="s">
        <v>122</v>
      </c>
      <c r="F13" s="158">
        <f ca="1">IF(AND($W$3=1,$AA$7="Mobil Tua"),VLOOKUP($X$3,MINIBUS,5,FALSE)+$Z$17,IF(AND($W$3=2,$AA$7="Mobil Tua"),VLOOKUP($X$4,NIAGA_UPDATE1,5,FALSE)+$Z$17,IF(AND($W$3=1,$AA$7="Tidak"),VLOOKUP($X$3,MINIBUS,5,FALSE)+$Z$16,IF(AND($W$3=2,$AA$7="Tidak"),VLOOKUP($X$4,NIAGA_UPDATE1,5,FALSE)+$Z$16))))</f>
        <v>30.5</v>
      </c>
      <c r="G13" s="157" t="s">
        <v>122</v>
      </c>
      <c r="H13" s="159">
        <f ca="1">VLOOKUP(J13,ARREARS,5,FALSE)+PERHITUNGAN!BP3+0.01</f>
        <v>19.520000000000003</v>
      </c>
      <c r="I13" s="160" t="s">
        <v>122</v>
      </c>
      <c r="J13" s="160">
        <f ca="1">IF(AND($W$3=1),VLOOKUP($X$3,MINIBUS,5,FALSE)+$Z$15,IF(AND($W$3=2),VLOOKUP($X$4,NIAGA_UPDATE1,5,FALSE)+$Z$15))</f>
        <v>29</v>
      </c>
      <c r="K13" s="161" t="s">
        <v>122</v>
      </c>
      <c r="L13" s="124"/>
      <c r="M13" s="178">
        <v>4</v>
      </c>
      <c r="N13" s="156">
        <f ca="1">VLOOKUP(P13,ADVANCE,5,FALSE)+PERHITUNGAN!BP3+0.01</f>
        <v>19.490000000000002</v>
      </c>
      <c r="O13" s="157" t="s">
        <v>122</v>
      </c>
      <c r="P13" s="158">
        <f t="shared" ca="1" si="0"/>
        <v>30.5</v>
      </c>
      <c r="Q13" s="157" t="s">
        <v>122</v>
      </c>
      <c r="R13" s="159">
        <f ca="1">VLOOKUP(T13,ADVANCE,2,FALSE)+PERHITUNGAN!BP3+0.01</f>
        <v>15.66</v>
      </c>
      <c r="S13" s="160" t="s">
        <v>122</v>
      </c>
      <c r="T13" s="160">
        <f ca="1">J13</f>
        <v>29</v>
      </c>
      <c r="U13" s="161" t="s">
        <v>122</v>
      </c>
      <c r="V13" s="126"/>
      <c r="W13" s="126"/>
      <c r="X13" s="186"/>
      <c r="Y13" s="126"/>
      <c r="Z13" s="126"/>
      <c r="AA13" s="1039"/>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row>
    <row r="14" spans="1:51" ht="16.5" thickBot="1">
      <c r="A14" s="99"/>
      <c r="B14" s="178" t="s">
        <v>217</v>
      </c>
      <c r="C14" s="199">
        <v>5</v>
      </c>
      <c r="D14" s="162">
        <f ca="1">VLOOKUP(F14,ARREARS,6,FALSE)+PERHITUNGAN!BP3+0.01</f>
        <v>21.57</v>
      </c>
      <c r="E14" s="163" t="s">
        <v>122</v>
      </c>
      <c r="F14" s="164">
        <f ca="1">IF(AND($W$3=1,$AA$8="Mobil Tua"),VLOOKUP($X$3,MINIBUS,6,FALSE)+$Z$17,IF(AND($W$3=2,$AA$8="Mobil Tua"),VLOOKUP($X$4,NIAGA_UPDATE1,6,FALSE)+$Z$17,IF(AND($W$3=1,$AA$8="Tidak"),VLOOKUP($X$3,MINIBUS,6,FALSE)+$Z$16,IF(AND($W$3=2,$AA$8="Tidak"),VLOOKUP($X$4,NIAGA_UPDATE1,6,FALSE)+$Z$16))))</f>
        <v>31</v>
      </c>
      <c r="G14" s="163" t="s">
        <v>122</v>
      </c>
      <c r="H14" s="165">
        <f ca="1">VLOOKUP(J14,ARREARS,6,FALSE)+PERHITUNGAN!BP3+0.01</f>
        <v>20.100000000000001</v>
      </c>
      <c r="I14" s="166" t="s">
        <v>122</v>
      </c>
      <c r="J14" s="166">
        <f ca="1">IF(AND($W$3=1),VLOOKUP($X$3,MINIBUS,6,FALSE)+$Z$15,IF(AND($W$3=2),VLOOKUP($X$4,NIAGA_UPDATE1,6,FALSE)+$Z$15))</f>
        <v>29</v>
      </c>
      <c r="K14" s="167" t="s">
        <v>122</v>
      </c>
      <c r="L14" s="124"/>
      <c r="M14" s="178">
        <v>5</v>
      </c>
      <c r="N14" s="162">
        <f ca="1">VLOOKUP(P14,ADVANCE,6,FALSE)+PERHITUNGAN!BP3+0.01</f>
        <v>20.580000000000002</v>
      </c>
      <c r="O14" s="163" t="s">
        <v>122</v>
      </c>
      <c r="P14" s="164">
        <f t="shared" ca="1" si="0"/>
        <v>31</v>
      </c>
      <c r="Q14" s="163" t="s">
        <v>122</v>
      </c>
      <c r="R14" s="165">
        <f ca="1">VLOOKUP(T14,ADVANCE,2,FALSE)+PERHITUNGAN!BP3+0.01</f>
        <v>15.66</v>
      </c>
      <c r="S14" s="166" t="s">
        <v>122</v>
      </c>
      <c r="T14" s="166">
        <f ca="1">J14</f>
        <v>29</v>
      </c>
      <c r="U14" s="167" t="s">
        <v>122</v>
      </c>
      <c r="V14" s="126"/>
      <c r="W14" s="126"/>
      <c r="X14" s="186"/>
      <c r="Y14" s="126"/>
      <c r="Z14" s="126"/>
      <c r="AA14" s="1039"/>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row>
    <row r="15" spans="1:51" ht="16.5" thickTop="1">
      <c r="A15" s="99" t="s">
        <v>135</v>
      </c>
      <c r="B15" s="99"/>
      <c r="C15" s="200"/>
      <c r="D15" s="152"/>
      <c r="E15" s="99"/>
      <c r="F15" s="99"/>
      <c r="G15" s="99"/>
      <c r="H15" s="99"/>
      <c r="I15" s="99"/>
      <c r="J15" s="149"/>
      <c r="K15" s="111"/>
      <c r="M15" s="99"/>
      <c r="T15" s="116"/>
      <c r="V15" s="126"/>
      <c r="W15" s="184" t="s">
        <v>135</v>
      </c>
      <c r="X15" s="186">
        <v>1</v>
      </c>
      <c r="Y15" s="126" t="s">
        <v>135</v>
      </c>
      <c r="Z15" s="126">
        <v>0</v>
      </c>
      <c r="AA15" s="688"/>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row>
    <row r="16" spans="1:51" ht="16.5" thickBot="1">
      <c r="A16" s="99"/>
      <c r="B16" s="177" t="s">
        <v>224</v>
      </c>
      <c r="C16" s="199">
        <v>2</v>
      </c>
      <c r="D16" s="845" t="str">
        <f>D7</f>
        <v>ARRIER</v>
      </c>
      <c r="E16" s="845"/>
      <c r="F16" s="845"/>
      <c r="G16" s="845"/>
      <c r="H16" s="845"/>
      <c r="I16" s="845"/>
      <c r="J16" s="845"/>
      <c r="K16" s="845"/>
      <c r="L16" s="124"/>
      <c r="M16" s="178">
        <v>2</v>
      </c>
      <c r="N16" s="845" t="str">
        <f>N7</f>
        <v>ADVANCE</v>
      </c>
      <c r="O16" s="845"/>
      <c r="P16" s="845"/>
      <c r="Q16" s="845"/>
      <c r="R16" s="845"/>
      <c r="S16" s="845"/>
      <c r="T16" s="845"/>
      <c r="U16" s="845"/>
      <c r="V16" s="126"/>
      <c r="W16" s="184"/>
      <c r="X16" s="1034">
        <v>2</v>
      </c>
      <c r="Y16" s="1033" t="s">
        <v>153</v>
      </c>
      <c r="Z16" s="126">
        <v>1.5</v>
      </c>
      <c r="AA16" s="688"/>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row>
    <row r="17" spans="1:51" ht="16.5" thickTop="1">
      <c r="A17" s="99"/>
      <c r="B17" s="178"/>
      <c r="C17" s="199"/>
      <c r="D17" s="837" t="s">
        <v>226</v>
      </c>
      <c r="E17" s="838"/>
      <c r="F17" s="838"/>
      <c r="G17" s="838"/>
      <c r="H17" s="837" t="s">
        <v>213</v>
      </c>
      <c r="I17" s="838"/>
      <c r="J17" s="838"/>
      <c r="K17" s="839"/>
      <c r="L17" s="124"/>
      <c r="M17" s="178"/>
      <c r="N17" s="837" t="s">
        <v>226</v>
      </c>
      <c r="O17" s="838"/>
      <c r="P17" s="838"/>
      <c r="Q17" s="838"/>
      <c r="R17" s="837" t="s">
        <v>213</v>
      </c>
      <c r="S17" s="838"/>
      <c r="T17" s="838"/>
      <c r="U17" s="839"/>
      <c r="V17" s="126"/>
      <c r="W17" s="184"/>
      <c r="X17" s="186">
        <v>3</v>
      </c>
      <c r="Y17" s="1035" t="s">
        <v>212</v>
      </c>
      <c r="Z17" s="126">
        <v>2</v>
      </c>
      <c r="AA17" s="688"/>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row>
    <row r="18" spans="1:51" ht="16.5" thickBot="1">
      <c r="A18" s="99"/>
      <c r="B18" s="178"/>
      <c r="C18" s="199"/>
      <c r="D18" s="840" t="s">
        <v>216</v>
      </c>
      <c r="E18" s="841"/>
      <c r="F18" s="842" t="s">
        <v>214</v>
      </c>
      <c r="G18" s="843"/>
      <c r="H18" s="840" t="s">
        <v>215</v>
      </c>
      <c r="I18" s="841"/>
      <c r="J18" s="842" t="s">
        <v>214</v>
      </c>
      <c r="K18" s="843"/>
      <c r="L18" s="124"/>
      <c r="M18" s="178"/>
      <c r="N18" s="840" t="s">
        <v>215</v>
      </c>
      <c r="O18" s="841"/>
      <c r="P18" s="844" t="s">
        <v>214</v>
      </c>
      <c r="Q18" s="844"/>
      <c r="R18" s="840" t="s">
        <v>215</v>
      </c>
      <c r="S18" s="841"/>
      <c r="T18" s="842" t="s">
        <v>214</v>
      </c>
      <c r="U18" s="843"/>
      <c r="V18" s="126"/>
      <c r="W18" s="184"/>
      <c r="X18" s="186"/>
      <c r="Y18" s="126"/>
      <c r="Z18" s="126"/>
      <c r="AA18" s="688"/>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row>
    <row r="19" spans="1:51" ht="16.5" thickTop="1">
      <c r="A19" s="99"/>
      <c r="B19" s="178" t="s">
        <v>129</v>
      </c>
      <c r="C19" s="199">
        <v>1</v>
      </c>
      <c r="D19" s="168">
        <f ca="1">VLOOKUP($F$19,ARREARS,2,FALSE)+PERHITUNGAN!BP3+0.01</f>
        <v>15.77</v>
      </c>
      <c r="E19" s="169" t="s">
        <v>122</v>
      </c>
      <c r="F19" s="158">
        <f ca="1">IF(AND($W$3=1,AA4="Mobil Tua"),VLOOKUP($X$3,MINIBUS,7,FALSE)+$Z$17,IF(AND($W$3=2,AA4="Mobil Tua"),VLOOKUP($X$4,NIAGA_UPDATE1,7,FALSE)+$Z$17,IF(AND($W$3=1,AA4="Tidak"),VLOOKUP($X$3,MINIBUS,7,FALSE)+$Z$16,IF(AND($W$3=2,AA4="Tidak"),VLOOKUP($X$4,NIAGA_UPDATE1,7,FALSE)+$Z$16))))</f>
        <v>24.5</v>
      </c>
      <c r="G19" s="157" t="s">
        <v>122</v>
      </c>
      <c r="H19" s="168">
        <f ca="1">VLOOKUP($J$19,ARREARS,2,FALSE)+PERHITUNGAN!BP3+0.01</f>
        <v>14.9</v>
      </c>
      <c r="I19" s="172" t="s">
        <v>122</v>
      </c>
      <c r="J19" s="172">
        <f ca="1">IF(AND($W$3=1),VLOOKUP($X$3,MINIBUS,7,FALSE)+$Z$15,IF(AND($W$3=2),VLOOKUP($X$4,NIAGA_UPDATE1,7,FALSE)+$Z$15))</f>
        <v>23</v>
      </c>
      <c r="K19" s="173" t="s">
        <v>122</v>
      </c>
      <c r="L19" s="124"/>
      <c r="M19" s="178">
        <v>1</v>
      </c>
      <c r="N19" s="168">
        <f ca="1">VLOOKUP($P$19,ADVANCE,2,FALSE)+PERHITUNGAN!BP3+0.01</f>
        <v>13.5</v>
      </c>
      <c r="O19" s="169" t="s">
        <v>122</v>
      </c>
      <c r="P19" s="170">
        <f ca="1">F19</f>
        <v>24.5</v>
      </c>
      <c r="Q19" s="180" t="s">
        <v>122</v>
      </c>
      <c r="R19" s="168">
        <f ca="1">VLOOKUP($T$19,ADVANCE,2,FALSE)+PERHITUNGAN!BP3+0.01</f>
        <v>12.78</v>
      </c>
      <c r="S19" s="172" t="s">
        <v>122</v>
      </c>
      <c r="T19" s="172">
        <f ca="1">J19</f>
        <v>23</v>
      </c>
      <c r="U19" s="173" t="s">
        <v>122</v>
      </c>
      <c r="V19" s="126"/>
      <c r="W19" s="184"/>
      <c r="X19" s="186"/>
      <c r="Y19" s="126"/>
      <c r="Z19" s="126"/>
      <c r="AA19" s="688"/>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row>
    <row r="20" spans="1:51" ht="15.75">
      <c r="A20" s="99"/>
      <c r="B20" s="178" t="s">
        <v>128</v>
      </c>
      <c r="C20" s="199">
        <v>2</v>
      </c>
      <c r="D20" s="156">
        <f ca="1">VLOOKUP($F$20,ARREARS,3,FALSE)+PERHITUNGAN!BP3+0.01</f>
        <v>15.76</v>
      </c>
      <c r="E20" s="157" t="s">
        <v>122</v>
      </c>
      <c r="F20" s="158">
        <f ca="1">IF(AND($W$3=1,AA5="Mobil Tua"),VLOOKUP($X$3,MINIBUS,7,FALSE)+$Z$17,IF(AND($W$3=2,AA5="Mobil Tua"),VLOOKUP($X$4,NIAGA_UPDATE1,7,FALSE)+$Z$17,IF(AND($W$3=1,AA5="Tidak"),VLOOKUP($X$3,MINIBUS,7,FALSE)+$Z$16,IF(AND($W$3=2,AA5="Tidak"),VLOOKUP($X$4,NIAGA_UPDATE1,7,FALSE)+$Z$16))))</f>
        <v>24.5</v>
      </c>
      <c r="G20" s="157" t="s">
        <v>122</v>
      </c>
      <c r="H20" s="156">
        <f ca="1">VLOOKUP($J$20,ARREARS,3,FALSE)+PERHITUNGAN!BP3+0.01</f>
        <v>14.86</v>
      </c>
      <c r="I20" s="160" t="s">
        <v>122</v>
      </c>
      <c r="J20" s="160">
        <f ca="1">IF(AND($W$3=1),VLOOKUP($X$3,MINIBUS,7,FALSE)+$Z$15,IF(AND($W$3=2),VLOOKUP($X$4,NIAGA_UPDATE1,7,FALSE)+$Z$15))</f>
        <v>23</v>
      </c>
      <c r="K20" s="161" t="s">
        <v>122</v>
      </c>
      <c r="L20" s="124"/>
      <c r="M20" s="178">
        <v>2</v>
      </c>
      <c r="N20" s="156">
        <f ca="1">VLOOKUP($P$20,ADVANCE,3,FALSE)+PERHITUNGAN!BP3+0.01</f>
        <v>14.48</v>
      </c>
      <c r="O20" s="157" t="s">
        <v>122</v>
      </c>
      <c r="P20" s="158">
        <f t="shared" ref="P20:P23" ca="1" si="2">F20</f>
        <v>24.5</v>
      </c>
      <c r="Q20" s="181" t="s">
        <v>122</v>
      </c>
      <c r="R20" s="156">
        <f ca="1">VLOOKUP($T$20,ADVANCE,3,FALSE)+PERHITUNGAN!BP3+0.01</f>
        <v>13.68</v>
      </c>
      <c r="S20" s="160" t="s">
        <v>122</v>
      </c>
      <c r="T20" s="160">
        <f t="shared" ref="T20:T23" ca="1" si="3">J20</f>
        <v>23</v>
      </c>
      <c r="U20" s="161" t="s">
        <v>122</v>
      </c>
      <c r="V20" s="126"/>
      <c r="W20" s="184"/>
      <c r="X20" s="186"/>
      <c r="Y20" s="126"/>
      <c r="Z20" s="126"/>
      <c r="AA20" s="688"/>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row>
    <row r="21" spans="1:51" ht="15.75">
      <c r="A21" s="99"/>
      <c r="B21" s="178" t="s">
        <v>127</v>
      </c>
      <c r="C21" s="199">
        <v>3</v>
      </c>
      <c r="D21" s="156">
        <f ca="1">VLOOKUP($F$21,ARREARS,4,FALSE)+PERHITUNGAN!BP3+0.01</f>
        <v>16.070000000000004</v>
      </c>
      <c r="E21" s="157" t="s">
        <v>122</v>
      </c>
      <c r="F21" s="158">
        <f ca="1">IF(AND($W$3=1,AA6="Mobil Tua"),VLOOKUP($X$3,MINIBUS,7,FALSE)+$Z$17,IF(AND($W$3=2,AA6="Mobil Tua"),VLOOKUP($X$4,NIAGA_UPDATE1,7,FALSE)+$Z$17,IF(AND($W$3=1,AA6="Tidak"),VLOOKUP($X$3,MINIBUS,7,FALSE)+$Z$16,IF(AND($W$3=2,AA6="Tidak"),VLOOKUP($X$4,NIAGA_UPDATE1,7,FALSE)+$Z$16))))</f>
        <v>24.5</v>
      </c>
      <c r="G21" s="157" t="s">
        <v>122</v>
      </c>
      <c r="H21" s="156">
        <f ca="1">VLOOKUP($J$21,ARREARS,4,FALSE)+PERHITUNGAN!BP3+0.01</f>
        <v>15.129999999999999</v>
      </c>
      <c r="I21" s="160" t="s">
        <v>122</v>
      </c>
      <c r="J21" s="160">
        <f ca="1">IF(AND($W$3=1),VLOOKUP($X$3,MINIBUS,7,FALSE)+$Z$15,IF(AND($W$3=2),VLOOKUP($X$4,NIAGA_UPDATE1,7,FALSE)+$Z$15))</f>
        <v>23</v>
      </c>
      <c r="K21" s="161" t="s">
        <v>122</v>
      </c>
      <c r="L21" s="124"/>
      <c r="M21" s="178">
        <v>3</v>
      </c>
      <c r="N21" s="156">
        <f ca="1">VLOOKUP($P$21,ADVANCE,4,FALSE)+PERHITUNGAN!BP3+0.01</f>
        <v>15.12</v>
      </c>
      <c r="O21" s="157" t="s">
        <v>122</v>
      </c>
      <c r="P21" s="158">
        <f t="shared" ca="1" si="2"/>
        <v>24.5</v>
      </c>
      <c r="Q21" s="181" t="s">
        <v>122</v>
      </c>
      <c r="R21" s="156">
        <f ca="1">VLOOKUP($T$21,ADVANCE,4,FALSE)+PERHITUNGAN!BP3+0.01</f>
        <v>14.25</v>
      </c>
      <c r="S21" s="160" t="s">
        <v>122</v>
      </c>
      <c r="T21" s="160">
        <f t="shared" ca="1" si="3"/>
        <v>23</v>
      </c>
      <c r="U21" s="161" t="s">
        <v>122</v>
      </c>
      <c r="V21" s="126"/>
      <c r="W21" s="184"/>
      <c r="X21" s="186"/>
      <c r="Y21" s="126"/>
      <c r="Z21" s="126"/>
      <c r="AA21" s="688"/>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row>
    <row r="22" spans="1:51" ht="15.75">
      <c r="A22" s="99"/>
      <c r="B22" s="178" t="s">
        <v>126</v>
      </c>
      <c r="C22" s="199">
        <v>4</v>
      </c>
      <c r="D22" s="156">
        <f ca="1">VLOOKUP($F$22,ARREARS,5,FALSE)+PERHITUNGAN!BP3+0.01</f>
        <v>16.46</v>
      </c>
      <c r="E22" s="157" t="s">
        <v>122</v>
      </c>
      <c r="F22" s="158">
        <f ca="1">IF(AND($W$3=1,AA7="Mobil Tua"),VLOOKUP($X$3,MINIBUS,7,FALSE)+$Z$17,IF(AND($W$3=2,AA7="Mobil Tua"),VLOOKUP($X$4,NIAGA_UPDATE1,7,FALSE)+$Z$17,IF(AND($W$3=1,AA7="Tidak"),VLOOKUP($X$3,MINIBUS,7,FALSE)+$Z$16,IF(AND($W$3=2,AA7="Tidak"),VLOOKUP($X$4,NIAGA_UPDATE1,7,FALSE)+$Z$16))))</f>
        <v>24.5</v>
      </c>
      <c r="G22" s="157" t="s">
        <v>122</v>
      </c>
      <c r="H22" s="156">
        <f ca="1">VLOOKUP(J22,ARREARS,5,FALSE)+PERHITUNGAN!BP3+0.01</f>
        <v>15.47</v>
      </c>
      <c r="I22" s="160" t="s">
        <v>122</v>
      </c>
      <c r="J22" s="160">
        <f ca="1">IF(AND($W$3=1),VLOOKUP($X$3,MINIBUS,7,FALSE)+$Z$15,IF(AND($W$3=2),VLOOKUP($X$4,NIAGA_UPDATE1,7,FALSE)+$Z$15))</f>
        <v>23</v>
      </c>
      <c r="K22" s="161" t="s">
        <v>122</v>
      </c>
      <c r="L22" s="124"/>
      <c r="M22" s="178">
        <v>4</v>
      </c>
      <c r="N22" s="156">
        <f ca="1">VLOOKUP($P$22,ADVANCE,5,FALSE)+PERHITUNGAN!BP3+0.01</f>
        <v>15.68</v>
      </c>
      <c r="O22" s="157" t="s">
        <v>122</v>
      </c>
      <c r="P22" s="158">
        <f t="shared" ca="1" si="2"/>
        <v>24.5</v>
      </c>
      <c r="Q22" s="181" t="s">
        <v>122</v>
      </c>
      <c r="R22" s="156">
        <f ca="1">VLOOKUP(T22,ADVANCE,5,FALSE)+PERHITUNGAN!BP3+0.01</f>
        <v>14.75</v>
      </c>
      <c r="S22" s="160" t="s">
        <v>122</v>
      </c>
      <c r="T22" s="160">
        <f t="shared" ca="1" si="3"/>
        <v>23</v>
      </c>
      <c r="U22" s="161" t="s">
        <v>122</v>
      </c>
      <c r="V22" s="126"/>
      <c r="W22" s="184"/>
      <c r="X22" s="186"/>
      <c r="Y22" s="126"/>
      <c r="Z22" s="126"/>
      <c r="AA22" s="688"/>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row>
    <row r="23" spans="1:51" ht="16.5" thickBot="1">
      <c r="A23" s="99"/>
      <c r="B23" s="178" t="s">
        <v>217</v>
      </c>
      <c r="C23" s="199">
        <v>5</v>
      </c>
      <c r="D23" s="162">
        <f ca="1">VLOOKUP($F$23,ARREARS,6,FALSE)+PERHITUNGAN!BP3+0.01</f>
        <v>17.23</v>
      </c>
      <c r="E23" s="163" t="s">
        <v>122</v>
      </c>
      <c r="F23" s="164">
        <f ca="1">IF(AND($W$3=1,AA8="Mobil Tua"),VLOOKUP($X$3,MINIBUS,7,FALSE)+$Z$17,IF(AND($W$3=2,AA8="Mobil Tua"),VLOOKUP($X$4,NIAGA_UPDATE1,7,FALSE)+$Z$17,IF(AND($W$3=1,AA8="Tidak"),VLOOKUP($X$3,MINIBUS,7,FALSE)+$Z$16,IF(AND($W$3=2,AA8="Tidak"),VLOOKUP($X$4,NIAGA_UPDATE1,7,FALSE)+$Z$16))))</f>
        <v>25</v>
      </c>
      <c r="G23" s="163" t="s">
        <v>122</v>
      </c>
      <c r="H23" s="162">
        <f ca="1">VLOOKUP($J$23,ARREARS,6,FALSE)+PERHITUNGAN!BP3+0.01</f>
        <v>15.84</v>
      </c>
      <c r="I23" s="166" t="s">
        <v>122</v>
      </c>
      <c r="J23" s="166">
        <f ca="1">IF(AND($W$3=1),VLOOKUP($X$3,MINIBUS,7,FALSE)+$Z$15,IF(AND($W$3=2),VLOOKUP($X$4,NIAGA_UPDATE1,7,FALSE)+$Z$15))</f>
        <v>23</v>
      </c>
      <c r="K23" s="167" t="s">
        <v>122</v>
      </c>
      <c r="L23" s="124"/>
      <c r="M23" s="178">
        <v>5</v>
      </c>
      <c r="N23" s="162">
        <f ca="1">VLOOKUP($P$23,ADVANCE,6,FALSE)+PERHITUNGAN!BP3+0.01</f>
        <v>16.510000000000002</v>
      </c>
      <c r="O23" s="163" t="s">
        <v>122</v>
      </c>
      <c r="P23" s="164">
        <f t="shared" ca="1" si="2"/>
        <v>25</v>
      </c>
      <c r="Q23" s="182" t="s">
        <v>122</v>
      </c>
      <c r="R23" s="162">
        <f ca="1">VLOOKUP($T$23,ADVANCE,6,FALSE)+PERHITUNGAN!BP3+0.01</f>
        <v>15.2</v>
      </c>
      <c r="S23" s="166" t="s">
        <v>122</v>
      </c>
      <c r="T23" s="166">
        <f t="shared" ca="1" si="3"/>
        <v>23</v>
      </c>
      <c r="U23" s="167" t="s">
        <v>122</v>
      </c>
      <c r="V23" s="126"/>
      <c r="W23" s="184"/>
      <c r="X23" s="186"/>
      <c r="Y23" s="126"/>
      <c r="Z23" s="126"/>
      <c r="AA23" s="688"/>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row>
    <row r="24" spans="1:51" ht="16.5" thickTop="1">
      <c r="A24" s="99"/>
      <c r="B24" s="99"/>
      <c r="C24" s="200"/>
      <c r="D24" s="152"/>
      <c r="E24" s="99"/>
      <c r="F24" s="99"/>
      <c r="G24" s="99"/>
      <c r="H24" s="99"/>
      <c r="I24" s="99"/>
      <c r="J24" s="149"/>
      <c r="K24" s="111"/>
      <c r="M24" s="99"/>
      <c r="T24" s="116"/>
      <c r="V24" s="126"/>
      <c r="W24" s="184"/>
      <c r="X24" s="186"/>
      <c r="Y24" s="126"/>
      <c r="Z24" s="126"/>
      <c r="AA24" s="185"/>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row>
    <row r="25" spans="1:51" ht="16.5" thickBot="1">
      <c r="A25" s="99"/>
      <c r="B25" s="177" t="s">
        <v>225</v>
      </c>
      <c r="C25" s="199">
        <v>3</v>
      </c>
      <c r="D25" s="845" t="str">
        <f>D16</f>
        <v>ARRIER</v>
      </c>
      <c r="E25" s="845"/>
      <c r="F25" s="845"/>
      <c r="G25" s="845"/>
      <c r="H25" s="845"/>
      <c r="I25" s="845"/>
      <c r="J25" s="845"/>
      <c r="K25" s="845"/>
      <c r="L25" s="124"/>
      <c r="M25" s="178">
        <v>3</v>
      </c>
      <c r="N25" s="845" t="str">
        <f>N16</f>
        <v>ADVANCE</v>
      </c>
      <c r="O25" s="845"/>
      <c r="P25" s="845"/>
      <c r="Q25" s="845"/>
      <c r="R25" s="845"/>
      <c r="S25" s="845"/>
      <c r="T25" s="845"/>
      <c r="U25" s="845"/>
      <c r="V25" s="126"/>
      <c r="W25" s="184"/>
      <c r="X25" s="186"/>
      <c r="Y25" s="126"/>
      <c r="Z25" s="126"/>
      <c r="AA25" s="185"/>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row>
    <row r="26" spans="1:51" ht="16.5" thickTop="1">
      <c r="A26" s="99"/>
      <c r="B26" s="178"/>
      <c r="C26" s="199"/>
      <c r="D26" s="837" t="s">
        <v>226</v>
      </c>
      <c r="E26" s="838"/>
      <c r="F26" s="838"/>
      <c r="G26" s="838"/>
      <c r="H26" s="837" t="s">
        <v>213</v>
      </c>
      <c r="I26" s="838"/>
      <c r="J26" s="838"/>
      <c r="K26" s="839"/>
      <c r="L26" s="124"/>
      <c r="M26" s="178"/>
      <c r="N26" s="837" t="s">
        <v>226</v>
      </c>
      <c r="O26" s="838"/>
      <c r="P26" s="838"/>
      <c r="Q26" s="838"/>
      <c r="R26" s="837" t="s">
        <v>213</v>
      </c>
      <c r="S26" s="838"/>
      <c r="T26" s="838"/>
      <c r="U26" s="839"/>
      <c r="V26" s="126"/>
      <c r="W26" s="184"/>
      <c r="X26" s="186"/>
      <c r="Y26" s="126"/>
      <c r="Z26" s="126"/>
      <c r="AA26" s="185"/>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row>
    <row r="27" spans="1:51" ht="16.5" thickBot="1">
      <c r="A27" s="99"/>
      <c r="B27" s="178"/>
      <c r="C27" s="199"/>
      <c r="D27" s="840" t="s">
        <v>216</v>
      </c>
      <c r="E27" s="841"/>
      <c r="F27" s="842" t="s">
        <v>214</v>
      </c>
      <c r="G27" s="843"/>
      <c r="H27" s="840" t="s">
        <v>215</v>
      </c>
      <c r="I27" s="841"/>
      <c r="J27" s="842" t="s">
        <v>214</v>
      </c>
      <c r="K27" s="843"/>
      <c r="L27" s="124"/>
      <c r="M27" s="178"/>
      <c r="N27" s="840" t="s">
        <v>215</v>
      </c>
      <c r="O27" s="841"/>
      <c r="P27" s="844" t="s">
        <v>214</v>
      </c>
      <c r="Q27" s="844"/>
      <c r="R27" s="840" t="s">
        <v>215</v>
      </c>
      <c r="S27" s="841"/>
      <c r="T27" s="842" t="s">
        <v>214</v>
      </c>
      <c r="U27" s="843"/>
      <c r="V27" s="126"/>
      <c r="W27" s="184"/>
      <c r="X27" s="186"/>
      <c r="Y27" s="126"/>
      <c r="Z27" s="126"/>
      <c r="AA27" s="185"/>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row>
    <row r="28" spans="1:51" ht="16.5" thickTop="1">
      <c r="A28" s="99"/>
      <c r="B28" s="178" t="s">
        <v>129</v>
      </c>
      <c r="C28" s="199">
        <v>1</v>
      </c>
      <c r="D28" s="168">
        <f ca="1">VLOOKUP($F$28,ARREARS,2,FALSE)+PERHITUNGAN!BP3+0.01</f>
        <v>16.350000000000001</v>
      </c>
      <c r="E28" s="169" t="s">
        <v>122</v>
      </c>
      <c r="F28" s="158">
        <f ca="1">IF(AND($W$3=1,AA4="Mobil Tua"),VLOOKUP($X$3,MINIBUS,9,FALSE)+$Z$17,IF(AND($W$3=2,AA4="Mobil Tua"),VLOOKUP($X$4,NIAGA_UPDATE1,8,FALSE)+$Z$17,IF(AND($W$3=1,AA4="Tidak"),VLOOKUP($X$3,MINIBUS,9,FALSE)+$Z$16,IF(AND($W$3=2,AA4="Tidak"),VLOOKUP($X$4,NIAGA_UPDATE1,8,FALSE)+$Z$16))))</f>
        <v>25.5</v>
      </c>
      <c r="G28" s="157" t="s">
        <v>122</v>
      </c>
      <c r="H28" s="168">
        <f ca="1">VLOOKUP($J$28,ARREARS,2,FALSE)+PERHITUNGAN!BP3+0.01</f>
        <v>15.48</v>
      </c>
      <c r="I28" s="172" t="s">
        <v>122</v>
      </c>
      <c r="J28" s="172">
        <f ca="1">IF(AND($W$3=1),VLOOKUP($X$3,MINIBUS,9,FALSE)+$Z$15,IF(AND($W$3=2),VLOOKUP($X$4,NIAGA_UPDATE1,8,FALSE)+$Z$15))</f>
        <v>24</v>
      </c>
      <c r="K28" s="173" t="s">
        <v>122</v>
      </c>
      <c r="L28" s="124"/>
      <c r="M28" s="178">
        <v>1</v>
      </c>
      <c r="N28" s="168">
        <f ca="1">VLOOKUP($P$28,ADVANCE,2,FALSE)+PERHITUNGAN!BP3+0.01</f>
        <v>13.98</v>
      </c>
      <c r="O28" s="169" t="s">
        <v>122</v>
      </c>
      <c r="P28" s="170">
        <f ca="1">F28</f>
        <v>25.5</v>
      </c>
      <c r="Q28" s="169" t="s">
        <v>122</v>
      </c>
      <c r="R28" s="168">
        <f ca="1">VLOOKUP($T$28,ADVANCE,2,FALSE)+PERHITUNGAN!BP3+0.01</f>
        <v>13.26</v>
      </c>
      <c r="S28" s="172" t="s">
        <v>122</v>
      </c>
      <c r="T28" s="172">
        <f ca="1">J28</f>
        <v>24</v>
      </c>
      <c r="U28" s="173" t="s">
        <v>122</v>
      </c>
      <c r="V28" s="126"/>
      <c r="W28" s="184"/>
      <c r="X28" s="186"/>
      <c r="Y28" s="126"/>
      <c r="Z28" s="126"/>
      <c r="AA28" s="185"/>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row>
    <row r="29" spans="1:51" ht="15.75">
      <c r="A29" s="99"/>
      <c r="B29" s="178" t="s">
        <v>128</v>
      </c>
      <c r="C29" s="199">
        <v>2</v>
      </c>
      <c r="D29" s="156">
        <f ca="1">VLOOKUP($F$29,ARREARS,3,FALSE)+PERHITUNGAN!BP3+0.01</f>
        <v>16.360000000000003</v>
      </c>
      <c r="E29" s="157" t="s">
        <v>122</v>
      </c>
      <c r="F29" s="158">
        <f ca="1">IF(AND($W$3=1,AA5="Mobil Tua"),VLOOKUP($X$3,MINIBUS,9,FALSE)+$Z$17,IF(AND($W$3=2,AA5="Mobil Tua"),VLOOKUP($X$4,NIAGA_UPDATE1,8,FALSE)+$Z$17,IF(AND($W$3=1,AA5="Tidak"),VLOOKUP($X$3,MINIBUS,9,FALSE)+$Z$16,IF(AND($W$3=2,AA5="Tidak"),VLOOKUP($X$4,NIAGA_UPDATE1,8,FALSE)+$Z$16))))</f>
        <v>25.5</v>
      </c>
      <c r="G29" s="157" t="s">
        <v>122</v>
      </c>
      <c r="H29" s="156">
        <f ca="1">VLOOKUP($J$29,ARREARS,3,FALSE)+PERHITUNGAN!BP3+0.01</f>
        <v>15.459999999999999</v>
      </c>
      <c r="I29" s="160" t="s">
        <v>122</v>
      </c>
      <c r="J29" s="160">
        <f ca="1">IF(AND($W$3=1),VLOOKUP($X$3,MINIBUS,9,FALSE)+$Z$15,IF(AND($W$3=2),VLOOKUP($X$4,NIAGA_UPDATE1,8,FALSE)+$Z$15))</f>
        <v>24</v>
      </c>
      <c r="K29" s="161" t="s">
        <v>122</v>
      </c>
      <c r="L29" s="124"/>
      <c r="M29" s="178">
        <v>2</v>
      </c>
      <c r="N29" s="156">
        <f ca="1">VLOOKUP($P$29,ADVANCE,3,FALSE)+PERHITUNGAN!BP3+0.01</f>
        <v>15.02</v>
      </c>
      <c r="O29" s="157" t="s">
        <v>122</v>
      </c>
      <c r="P29" s="158">
        <f t="shared" ref="P29:P32" ca="1" si="4">F29</f>
        <v>25.5</v>
      </c>
      <c r="Q29" s="157" t="s">
        <v>122</v>
      </c>
      <c r="R29" s="156">
        <f ca="1">VLOOKUP($T$29,ADVANCE,3,FALSE)+PERHITUNGAN!BP3+0.01</f>
        <v>14.209999999999999</v>
      </c>
      <c r="S29" s="160" t="s">
        <v>122</v>
      </c>
      <c r="T29" s="160">
        <f ca="1">J29</f>
        <v>24</v>
      </c>
      <c r="U29" s="161" t="s">
        <v>122</v>
      </c>
      <c r="V29" s="126"/>
      <c r="W29" s="184"/>
      <c r="X29" s="186"/>
      <c r="Y29" s="126"/>
      <c r="Z29" s="126"/>
      <c r="AA29" s="185"/>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row>
    <row r="30" spans="1:51" ht="15.75">
      <c r="A30" s="99"/>
      <c r="B30" s="178" t="s">
        <v>127</v>
      </c>
      <c r="C30" s="199">
        <v>3</v>
      </c>
      <c r="D30" s="156">
        <f ca="1">VLOOKUP($F$30,ARREARS,4,FALSE)+PERHITUNGAN!BP3+0.01</f>
        <v>16.71</v>
      </c>
      <c r="E30" s="157" t="s">
        <v>122</v>
      </c>
      <c r="F30" s="158">
        <f ca="1">IF(AND($W$3=1,AA6="Mobil Tua"),VLOOKUP($X$3,MINIBUS,9,FALSE)+$Z$17,IF(AND($W$3=2,AA6="Mobil Tua"),VLOOKUP($X$4,NIAGA_UPDATE1,8,FALSE)+$Z$17,IF(AND($W$3=1,AA6="Tidak"),VLOOKUP($X$3,MINIBUS,9,FALSE)+$Z$16,IF(AND($W$3=2,AA6="Tidak"),VLOOKUP($X$4,NIAGA_UPDATE1,8,FALSE)+$Z$16))))</f>
        <v>25.5</v>
      </c>
      <c r="G30" s="157" t="s">
        <v>122</v>
      </c>
      <c r="H30" s="156">
        <f ca="1">VLOOKUP($J$30,ARREARS,4,FALSE)+PERHITUNGAN!BP3+0.01</f>
        <v>15.76</v>
      </c>
      <c r="I30" s="160" t="s">
        <v>122</v>
      </c>
      <c r="J30" s="160">
        <f ca="1">IF(AND($W$3=1),VLOOKUP($X$3,MINIBUS,9,FALSE)+$Z$15,IF(AND($W$3=2),VLOOKUP($X$4,NIAGA_UPDATE1,8,FALSE)+$Z$15))</f>
        <v>24</v>
      </c>
      <c r="K30" s="161" t="s">
        <v>122</v>
      </c>
      <c r="L30" s="124"/>
      <c r="M30" s="178">
        <v>3</v>
      </c>
      <c r="N30" s="156">
        <f ca="1">VLOOKUP($P$30,ADVANCE,4,FALSE)+PERHITUNGAN!BP3+0.01</f>
        <v>15.709999999999999</v>
      </c>
      <c r="O30" s="157" t="s">
        <v>122</v>
      </c>
      <c r="P30" s="158">
        <f t="shared" ca="1" si="4"/>
        <v>25.5</v>
      </c>
      <c r="Q30" s="157" t="s">
        <v>122</v>
      </c>
      <c r="R30" s="156">
        <f ca="1">VLOOKUP($T$30,ADVANCE,4,FALSE)+PERHITUNGAN!BP3+0.01</f>
        <v>14.83</v>
      </c>
      <c r="S30" s="160" t="s">
        <v>122</v>
      </c>
      <c r="T30" s="160">
        <f ca="1">J30</f>
        <v>24</v>
      </c>
      <c r="U30" s="161" t="s">
        <v>122</v>
      </c>
      <c r="V30" s="126"/>
      <c r="W30" s="184"/>
      <c r="X30" s="186"/>
      <c r="Y30" s="126"/>
      <c r="Z30" s="126"/>
      <c r="AA30" s="185"/>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row>
    <row r="31" spans="1:51" ht="15.75">
      <c r="A31" s="99"/>
      <c r="B31" s="178" t="s">
        <v>126</v>
      </c>
      <c r="C31" s="199">
        <v>4</v>
      </c>
      <c r="D31" s="156">
        <f ca="1">VLOOKUP($F$31,ARREARS,5,FALSE)+PERHITUNGAN!BP3+0.01</f>
        <v>17.13</v>
      </c>
      <c r="E31" s="157" t="s">
        <v>122</v>
      </c>
      <c r="F31" s="158">
        <f ca="1">IF(AND($W$3=1,AA7="Mobil Tua"),VLOOKUP($X$3,MINIBUS,9,FALSE)+$Z$17,IF(AND($W$3=2,AA7="Mobil Tua"),VLOOKUP($X$4,NIAGA_UPDATE1,8,FALSE)+$Z$17,IF(AND($W$3=1,AA7="Tidak"),VLOOKUP($X$3,MINIBUS,9,FALSE)+$Z$16,IF(AND($W$3=2,AA7="Tidak"),VLOOKUP($X$4,NIAGA_UPDATE1,8,FALSE)+$Z$16))))</f>
        <v>25.5</v>
      </c>
      <c r="G31" s="157" t="s">
        <v>122</v>
      </c>
      <c r="H31" s="156">
        <f ca="1">VLOOKUP($J$31,ARREARS,5,FALSE)+PERHITUNGAN!BP3+0.01</f>
        <v>16.13</v>
      </c>
      <c r="I31" s="160" t="s">
        <v>122</v>
      </c>
      <c r="J31" s="160">
        <f ca="1">IF(AND($W$3=1),VLOOKUP($X$3,MINIBUS,9,FALSE)+$Z$15,IF(AND($W$3=2),VLOOKUP($X$4,NIAGA_UPDATE1,8,FALSE)+$Z$15))</f>
        <v>24</v>
      </c>
      <c r="K31" s="161" t="s">
        <v>122</v>
      </c>
      <c r="L31" s="124"/>
      <c r="M31" s="178">
        <v>4</v>
      </c>
      <c r="N31" s="156">
        <f ca="1">VLOOKUP($P$31,ADVANCE,5,FALSE)+PERHITUNGAN!BP3+0.01</f>
        <v>16.3</v>
      </c>
      <c r="O31" s="157" t="s">
        <v>122</v>
      </c>
      <c r="P31" s="158">
        <f t="shared" ca="1" si="4"/>
        <v>25.5</v>
      </c>
      <c r="Q31" s="157" t="s">
        <v>122</v>
      </c>
      <c r="R31" s="156">
        <f ca="1">VLOOKUP($T$31,ADVANCE,5,FALSE)+PERHITUNGAN!BP3+0.01</f>
        <v>15.37</v>
      </c>
      <c r="S31" s="160" t="s">
        <v>122</v>
      </c>
      <c r="T31" s="160">
        <f ca="1">J31</f>
        <v>24</v>
      </c>
      <c r="U31" s="161" t="s">
        <v>122</v>
      </c>
      <c r="V31" s="126"/>
      <c r="W31" s="184"/>
      <c r="X31" s="186"/>
      <c r="Y31" s="126"/>
      <c r="Z31" s="126"/>
      <c r="AA31" s="185"/>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row>
    <row r="32" spans="1:51" ht="16.5" thickBot="1">
      <c r="A32" s="99"/>
      <c r="B32" s="178" t="s">
        <v>217</v>
      </c>
      <c r="C32" s="199">
        <v>5</v>
      </c>
      <c r="D32" s="162">
        <f ca="1">VLOOKUP($F$32,ARREARS,6,FALSE)+PERHITUNGAN!BP3+0.01</f>
        <v>17.940000000000001</v>
      </c>
      <c r="E32" s="163" t="s">
        <v>122</v>
      </c>
      <c r="F32" s="164">
        <f ca="1">IF(AND($W$3=1,AA8="Mobil Tua"),VLOOKUP($X$3,MINIBUS,9,FALSE)+$Z$17,IF(AND($W$3=2,AA8="Mobil Tua"),VLOOKUP($X$4,NIAGA_UPDATE1,8,FALSE)+$Z$17,IF(AND($W$3=1,AA8="Tidak"),VLOOKUP($X$3,MINIBUS,9,FALSE)+$Z$16,IF(AND($W$3=2,AA8="Tidak"),VLOOKUP($X$4,NIAGA_UPDATE1,8,FALSE)+$Z$16))))</f>
        <v>26</v>
      </c>
      <c r="G32" s="163" t="s">
        <v>122</v>
      </c>
      <c r="H32" s="162">
        <f ca="1">VLOOKUP($J$32,ARREARS,6,FALSE)+PERHITUNGAN!BP3+0.01</f>
        <v>16.53</v>
      </c>
      <c r="I32" s="166" t="s">
        <v>122</v>
      </c>
      <c r="J32" s="166">
        <f ca="1">IF(AND($W$3=1),VLOOKUP($X$3,MINIBUS,9,FALSE)+$Z$15,IF(AND($W$3=2),VLOOKUP($X$4,NIAGA_UPDATE1,8,FALSE)+$Z$15))</f>
        <v>24</v>
      </c>
      <c r="K32" s="167" t="s">
        <v>122</v>
      </c>
      <c r="L32" s="124"/>
      <c r="M32" s="178">
        <v>5</v>
      </c>
      <c r="N32" s="162">
        <f ca="1">VLOOKUP($P$32,ADVANCE,6,FALSE)+PERHITUNGAN!BP3+0.01</f>
        <v>17.180000000000003</v>
      </c>
      <c r="O32" s="163" t="s">
        <v>122</v>
      </c>
      <c r="P32" s="164">
        <f t="shared" ca="1" si="4"/>
        <v>26</v>
      </c>
      <c r="Q32" s="163" t="s">
        <v>122</v>
      </c>
      <c r="R32" s="162">
        <f ca="1">VLOOKUP($T$32,ADVANCE,6,FALSE)+PERHITUNGAN!BP3+0.01</f>
        <v>15.85</v>
      </c>
      <c r="S32" s="166" t="s">
        <v>122</v>
      </c>
      <c r="T32" s="166">
        <f ca="1">J32</f>
        <v>24</v>
      </c>
      <c r="U32" s="167" t="s">
        <v>122</v>
      </c>
      <c r="V32" s="126"/>
      <c r="W32" s="184"/>
      <c r="X32" s="186"/>
      <c r="Y32" s="126"/>
      <c r="Z32" s="126"/>
      <c r="AA32" s="185"/>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row>
    <row r="33" spans="1:51" ht="16.5" thickTop="1">
      <c r="A33" s="99"/>
      <c r="B33" s="99"/>
      <c r="C33" s="99"/>
      <c r="D33" s="152"/>
      <c r="E33" s="99"/>
      <c r="F33" s="99"/>
      <c r="G33" s="99"/>
      <c r="H33" s="99"/>
      <c r="I33" s="99"/>
      <c r="J33" s="149"/>
      <c r="K33" s="111"/>
      <c r="T33" s="116"/>
      <c r="V33" s="126"/>
      <c r="W33" s="184"/>
      <c r="X33" s="186"/>
      <c r="Y33" s="126"/>
      <c r="Z33" s="126"/>
      <c r="AA33" s="185"/>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row>
    <row r="34" spans="1:51" ht="15.75">
      <c r="A34" s="99"/>
      <c r="B34" s="99"/>
      <c r="C34" s="99"/>
      <c r="D34" s="152"/>
      <c r="E34" s="99"/>
      <c r="F34" s="99"/>
      <c r="G34" s="99"/>
      <c r="H34" s="99"/>
      <c r="I34" s="99"/>
      <c r="J34" s="149"/>
      <c r="K34" s="111"/>
      <c r="T34" s="116"/>
      <c r="V34" s="126"/>
      <c r="W34" s="184"/>
      <c r="X34" s="186"/>
      <c r="Y34" s="126"/>
      <c r="Z34" s="126"/>
      <c r="AA34" s="185"/>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row>
    <row r="35" spans="1:51" ht="15.75">
      <c r="A35" s="99"/>
      <c r="B35" s="99"/>
      <c r="C35" s="99"/>
      <c r="D35" s="152"/>
      <c r="E35" s="99"/>
      <c r="F35" s="99"/>
      <c r="G35" s="99"/>
      <c r="H35" s="99"/>
      <c r="I35" s="99"/>
      <c r="J35" s="149"/>
      <c r="K35" s="111"/>
      <c r="T35" s="116"/>
      <c r="V35" s="126"/>
      <c r="W35" s="184"/>
      <c r="X35" s="186"/>
      <c r="Y35" s="126"/>
      <c r="Z35" s="126"/>
      <c r="AA35" s="185"/>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row>
    <row r="36" spans="1:51" ht="15.75">
      <c r="A36" s="99"/>
      <c r="B36" s="99"/>
      <c r="C36" s="99"/>
      <c r="D36" s="152"/>
      <c r="E36" s="99"/>
      <c r="F36" s="99"/>
      <c r="G36" s="99"/>
      <c r="H36" s="99"/>
      <c r="I36" s="99"/>
      <c r="J36" s="149"/>
      <c r="K36" s="111"/>
      <c r="T36" s="116"/>
      <c r="V36" s="126"/>
      <c r="W36" s="184"/>
      <c r="X36" s="186"/>
      <c r="Y36" s="126"/>
      <c r="Z36" s="126"/>
      <c r="AA36" s="185"/>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row>
    <row r="37" spans="1:51" ht="15.75">
      <c r="A37" s="99"/>
      <c r="B37" s="99"/>
      <c r="C37" s="99"/>
      <c r="D37" s="152"/>
      <c r="E37" s="99"/>
      <c r="F37" s="99"/>
      <c r="G37" s="99"/>
      <c r="H37" s="99"/>
      <c r="I37" s="99"/>
      <c r="J37" s="149"/>
      <c r="K37" s="111"/>
      <c r="T37" s="116"/>
      <c r="V37" s="126"/>
      <c r="W37" s="184"/>
      <c r="X37" s="186"/>
      <c r="Y37" s="126"/>
      <c r="Z37" s="126"/>
      <c r="AA37" s="185"/>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row>
    <row r="38" spans="1:51" ht="15.75">
      <c r="A38" s="99" t="s">
        <v>227</v>
      </c>
      <c r="B38" s="99"/>
      <c r="C38" s="99"/>
      <c r="D38" s="600" t="s">
        <v>10460</v>
      </c>
      <c r="E38" s="152"/>
      <c r="F38" s="152"/>
      <c r="G38" s="152"/>
      <c r="H38" s="600" t="s">
        <v>10467</v>
      </c>
      <c r="I38" s="99"/>
      <c r="J38" s="149"/>
      <c r="K38" s="111"/>
      <c r="L38" s="152"/>
      <c r="M38" s="152"/>
      <c r="N38" s="836"/>
      <c r="O38" s="836"/>
      <c r="P38" s="836"/>
      <c r="Q38" s="836"/>
      <c r="R38" s="836"/>
      <c r="T38" s="610"/>
      <c r="V38" s="126"/>
      <c r="W38" s="184"/>
      <c r="X38" s="186"/>
      <c r="Y38" s="126"/>
      <c r="Z38" s="126"/>
      <c r="AA38" s="185"/>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row>
    <row r="39" spans="1:51" ht="15.75">
      <c r="A39" s="99"/>
      <c r="B39" s="99" t="s">
        <v>129</v>
      </c>
      <c r="C39" s="99"/>
      <c r="D39" s="198">
        <f ca="1">IF(AND(loan="1",typenasabah="1"),VLOOKUP(1,rateregarr,2,FALSE),IF(AND(loan="2",typenasabah="1"),VLOOKUP(1,rateregadv,2,FALSE),IF(AND(loan="1",typenasabah="2"),VLOOKUP(1,ratesalp1arr,2,FALSE),IF(AND(loan="2",typenasabah="2"),VLOOKUP(1,ratesalp1adv,2,FALSE),IF(AND(loan="1",typenasabah="3"),VLOOKUP(1,ratesalp2arr,2,FALSE),IF(AND(loan="2",typenasabah="3"),VLOOKUP(1,ratesalp2adv,2,FALSE)))))))</f>
        <v>18.700000000000003</v>
      </c>
      <c r="E39" s="99"/>
      <c r="F39" s="99"/>
      <c r="G39" s="99"/>
      <c r="H39" s="152">
        <f ca="1">IF(AND(loan="1",typenasabah="1"),VLOOKUP(1,rateassregarr,6,FALSE),IF(AND(loan="2",typenasabah="1"),VLOOKUP(1,rateassregadv,6,FALSE),IF(AND(loan="1",typenasabah="2"),VLOOKUP(1,rateasssalp1arr,6,FALSE),IF(AND(loan="2",typenasabah="2"),VLOOKUP(1,rateasssalp1adv,6,FALSE),IF(AND(loan="1",typenasabah="3"),VLOOKUP(1,rateasssalp2arr,6,FALSE),IF(AND(loan="2",typenasabah="3"),VLOOKUP(1,rateasssalp2adv,6,FALSE)))))))</f>
        <v>17.820000000000004</v>
      </c>
      <c r="I39" s="99"/>
      <c r="J39" s="149"/>
      <c r="K39" s="111"/>
      <c r="N39" s="152"/>
      <c r="O39" s="99"/>
      <c r="P39" s="99"/>
      <c r="Q39" s="99"/>
      <c r="R39" s="152"/>
      <c r="T39" s="610"/>
      <c r="V39" s="126"/>
      <c r="W39" s="184"/>
      <c r="X39" s="186"/>
      <c r="Y39" s="126"/>
      <c r="Z39" s="126"/>
      <c r="AA39" s="185"/>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row>
    <row r="40" spans="1:51" ht="15.75">
      <c r="A40" s="99"/>
      <c r="B40" s="99" t="s">
        <v>128</v>
      </c>
      <c r="C40" s="99"/>
      <c r="D40" s="198">
        <f ca="1">IF(AND(loan="1",typenasabah="1"),VLOOKUP(2,rateregarr,2,FALSE),IF(AND(loan="2",typenasabah="1"),VLOOKUP(2,rateregadv,2,FALSE),IF(AND(loan="1",typenasabah="2"),VLOOKUP(2,ratesalp1arr,2,FALSE),IF(AND(loan="2",typenasabah="2"),VLOOKUP(2,ratesalp1adv,2,FALSE),IF(AND(loan="1",typenasabah="3"),VLOOKUP(2,ratesalp2arr,2,FALSE),IF(AND(loan="2",typenasabah="3"),VLOOKUP(2,ratesalp2adv,2,FALSE)))))))</f>
        <v>18.8</v>
      </c>
      <c r="E40" s="99"/>
      <c r="F40" s="99"/>
      <c r="G40" s="99"/>
      <c r="H40" s="99">
        <f ca="1">IF(AND(loan="1",typenasabah="1"),VLOOKUP(2,rateassregarr,6,FALSE),IF(AND(loan="2",typenasabah="1"),VLOOKUP(2,rateassregadv,6,FALSE),IF(AND(loan="1",typenasabah="2"),VLOOKUP(2,rateasssalp1arr,6,FALSE),IF(AND(loan="2",typenasabah="2"),VLOOKUP(2,rateasssalp1adv,6,FALSE),IF(AND(loan="1",typenasabah="3"),VLOOKUP(2,rateasssalp2arr,6,FALSE),IF(AND(loan="2",typenasabah="3"),VLOOKUP(2,rateasssalp2adv,6,FALSE)))))))</f>
        <v>17.88</v>
      </c>
      <c r="I40" s="99"/>
      <c r="J40" s="149"/>
      <c r="K40" s="111"/>
      <c r="N40" s="152"/>
      <c r="O40" s="99"/>
      <c r="P40" s="99"/>
      <c r="Q40" s="99"/>
      <c r="R40" s="152"/>
      <c r="T40" s="610"/>
      <c r="V40" s="126"/>
      <c r="W40" s="184"/>
      <c r="X40" s="186"/>
      <c r="Y40" s="126"/>
      <c r="Z40" s="126"/>
      <c r="AA40" s="185"/>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row>
    <row r="41" spans="1:51" ht="15.75">
      <c r="A41" s="99"/>
      <c r="B41" s="99" t="s">
        <v>127</v>
      </c>
      <c r="C41" s="99"/>
      <c r="D41" s="198">
        <f ca="1">IF(AND(loan="1",typenasabah="1"),VLOOKUP(3,rateregarr,2,FALSE),IF(AND(loan="2",typenasabah="1"),VLOOKUP(3,rateregadv,2,FALSE),IF(AND(loan="1",typenasabah="2"),VLOOKUP(3,ratesalp1arr,2,FALSE),IF(AND(loan="2",typenasabah="2"),VLOOKUP(3,ratesalp1adv,2,FALSE),IF(AND(loan="1",typenasabah="3"),VLOOKUP(3,ratesalp2arr,2,FALSE),IF(AND(loan="2",typenasabah="3"),VLOOKUP(3,ratesalp2adv,2,FALSE)))))))</f>
        <v>19.290000000000003</v>
      </c>
      <c r="E41" s="99"/>
      <c r="F41" s="99"/>
      <c r="G41" s="99"/>
      <c r="H41" s="99">
        <f ca="1">IF(AND(loan="1",typenasabah="1"),VLOOKUP(3,rateassregarr,6,FALSE),IF(AND(loan="2",typenasabah="1"),VLOOKUP(3,rateassregadv,6,FALSE),IF(AND(loan="1",typenasabah="2"),VLOOKUP(3,rateasssalp1arr,6,FALSE),IF(AND(loan="2",typenasabah="2"),VLOOKUP(3,rateasssalp1adv,6,FALSE),IF(AND(loan="1",typenasabah="3"),VLOOKUP(3,rateasssalp2arr,6,FALSE),IF(AND(loan="2",typenasabah="3"),VLOOKUP(3,rateasssalp2adv,6,FALSE)))))))</f>
        <v>18.310000000000002</v>
      </c>
      <c r="I41" s="99"/>
      <c r="J41" s="149"/>
      <c r="K41" s="111"/>
      <c r="N41" s="152"/>
      <c r="O41" s="99"/>
      <c r="P41" s="99"/>
      <c r="Q41" s="99"/>
      <c r="R41" s="152"/>
      <c r="T41" s="610"/>
      <c r="V41" s="126"/>
      <c r="W41" s="184"/>
      <c r="X41" s="186"/>
      <c r="Y41" s="126"/>
      <c r="Z41" s="126"/>
      <c r="AA41" s="185"/>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row>
    <row r="42" spans="1:51" ht="15.75">
      <c r="A42" s="99"/>
      <c r="B42" s="99" t="s">
        <v>126</v>
      </c>
      <c r="C42" s="99"/>
      <c r="D42" s="198">
        <f ca="1">IF(AND(loan="1",typenasabah="1"),VLOOKUP(4,rateregarr,2,FALSE),IF(AND(loan="2",typenasabah="1"),VLOOKUP(4,rateregadv,2,FALSE),IF(AND(loan="1",typenasabah="2"),VLOOKUP(4,ratesalp1arr,2,FALSE),IF(AND(loan="2",typenasabah="2"),VLOOKUP(4,ratesalp1adv,2,FALSE),IF(AND(loan="1",typenasabah="3"),VLOOKUP(4,ratesalp2arr,2,FALSE),IF(AND(loan="2",typenasabah="3"),VLOOKUP(4,ratesalp2adv,2,FALSE)))))))</f>
        <v>20.57</v>
      </c>
      <c r="E42" s="99"/>
      <c r="F42" s="99"/>
      <c r="G42" s="99"/>
      <c r="H42" s="99">
        <f ca="1">IF(AND(loan="1",typenasabah="1"),VLOOKUP(4,rateassregarr,6,FALSE),IF(AND(loan="2",typenasabah="1"),VLOOKUP(4,rateassregadv,6,FALSE),IF(AND(loan="1",typenasabah="2"),VLOOKUP(4,rateasssalp1arr,6,FALSE),IF(AND(loan="2",typenasabah="2"),VLOOKUP(4,rateasssalp1adv,6,FALSE),IF(AND(loan="1",typenasabah="3"),VLOOKUP(4,rateasssalp2arr,6,FALSE),IF(AND(loan="2",typenasabah="3"),VLOOKUP(4,rateasssalp2adv,6,FALSE)))))))</f>
        <v>19.520000000000003</v>
      </c>
      <c r="I42" s="99"/>
      <c r="J42" s="149"/>
      <c r="K42" s="111"/>
      <c r="N42" s="152"/>
      <c r="O42" s="99"/>
      <c r="P42" s="99"/>
      <c r="Q42" s="99"/>
      <c r="R42" s="152"/>
      <c r="T42" s="610"/>
      <c r="V42" s="126"/>
      <c r="W42" s="184"/>
      <c r="X42" s="186"/>
      <c r="Y42" s="126"/>
      <c r="Z42" s="126"/>
      <c r="AA42" s="185"/>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row>
    <row r="43" spans="1:51" ht="15.75">
      <c r="A43" s="99"/>
      <c r="B43" s="99" t="s">
        <v>217</v>
      </c>
      <c r="C43" s="99"/>
      <c r="D43" s="198">
        <f ca="1">IF(AND(loan="1",typenasabah="1"),VLOOKUP(5,rateregarr,2,FALSE),IF(AND(loan="2",typenasabah="1"),VLOOKUP(5,rateregadv,2,FALSE),IF(AND(loan="1",typenasabah="2"),VLOOKUP(5,ratesalp1arr,2,FALSE),IF(AND(loan="2",typenasabah="2"),VLOOKUP(5,ratesalp1adv,2,FALSE),IF(AND(loan="1",typenasabah="3"),VLOOKUP(5,ratesalp2arr,2,FALSE),IF(AND(loan="2",typenasabah="3"),VLOOKUP(5,ratesalp2adv,2,FALSE)))))))</f>
        <v>21.57</v>
      </c>
      <c r="E43" s="99"/>
      <c r="F43" s="99"/>
      <c r="G43" s="99"/>
      <c r="H43" s="152">
        <f ca="1">IF(AND(loan="1",typenasabah="1"),VLOOKUP(5,rateassregarr,6,FALSE),IF(AND(loan="2",typenasabah="1"),VLOOKUP(5,rateassregadv,6,FALSE),IF(AND(loan="1",typenasabah="2"),VLOOKUP(5,rateasssalp1arr,6,FALSE),IF(AND(loan="2",typenasabah="2"),VLOOKUP(5,rateasssalp1adv,6,FALSE),IF(AND(loan="1",typenasabah="3"),VLOOKUP(5,rateasssalp2arr,6,FALSE),IF(AND(loan="2",typenasabah="3"),VLOOKUP(5,rateasssalp2adv,6,FALSE)))))))</f>
        <v>20.100000000000001</v>
      </c>
      <c r="I43" s="99"/>
      <c r="J43" s="149"/>
      <c r="K43" s="111"/>
      <c r="N43" s="152"/>
      <c r="O43" s="99"/>
      <c r="P43" s="99"/>
      <c r="Q43" s="99"/>
      <c r="R43" s="152"/>
      <c r="T43" s="610"/>
      <c r="V43" s="126"/>
      <c r="W43" s="184"/>
      <c r="X43" s="186"/>
      <c r="Y43" s="126"/>
      <c r="Z43" s="126"/>
      <c r="AA43" s="185"/>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row>
    <row r="44" spans="1:51" ht="15.75">
      <c r="A44" s="99" t="s">
        <v>135</v>
      </c>
      <c r="B44" s="99"/>
      <c r="C44" s="99"/>
      <c r="D44" s="152"/>
      <c r="E44" s="99"/>
      <c r="F44" s="99"/>
      <c r="G44" s="99"/>
      <c r="H44" s="99"/>
      <c r="I44" s="99"/>
      <c r="J44" s="149"/>
      <c r="K44" s="111"/>
      <c r="T44" s="116"/>
      <c r="V44" s="126"/>
      <c r="W44" s="184"/>
      <c r="X44" s="186"/>
      <c r="Y44" s="126"/>
      <c r="Z44" s="126"/>
      <c r="AA44" s="185"/>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row>
    <row r="45" spans="1:51" ht="15.75">
      <c r="A45" s="99"/>
      <c r="B45" s="99" t="s">
        <v>129</v>
      </c>
      <c r="C45" s="99" t="s">
        <v>111</v>
      </c>
      <c r="D45" s="102">
        <f>'Simulasi Asuransi'!I11</f>
        <v>9.1000000000000004E-3</v>
      </c>
      <c r="E45" s="99"/>
      <c r="F45" s="99"/>
      <c r="G45" s="99"/>
      <c r="H45" s="99"/>
      <c r="I45" s="99"/>
      <c r="J45" s="149"/>
      <c r="K45" s="111"/>
      <c r="T45" s="117"/>
      <c r="U45" s="108"/>
    </row>
    <row r="46" spans="1:51" ht="15.75">
      <c r="A46" s="99"/>
      <c r="B46" s="99" t="s">
        <v>128</v>
      </c>
      <c r="C46" s="99" t="s">
        <v>111</v>
      </c>
      <c r="D46" s="102">
        <f>SUM('Simulasi Asuransi'!I11:I12)</f>
        <v>1.6800000000000002E-2</v>
      </c>
      <c r="E46" s="99"/>
      <c r="F46" s="99"/>
      <c r="G46" s="99"/>
      <c r="H46" s="99"/>
      <c r="I46" s="99"/>
      <c r="J46" s="149"/>
      <c r="K46" s="111"/>
      <c r="T46" s="116"/>
    </row>
    <row r="47" spans="1:51" ht="15.75">
      <c r="A47" s="99"/>
      <c r="B47" s="99" t="s">
        <v>127</v>
      </c>
      <c r="C47" s="99" t="s">
        <v>111</v>
      </c>
      <c r="D47" s="102">
        <f>SUM('Simulasi Asuransi'!I11:I13)</f>
        <v>2.3600000000000003E-2</v>
      </c>
      <c r="E47" s="99"/>
      <c r="F47" s="99"/>
      <c r="G47" s="99"/>
      <c r="H47" s="99"/>
      <c r="I47" s="99"/>
      <c r="J47" s="149"/>
      <c r="K47" s="111"/>
      <c r="T47" s="116"/>
      <c r="X47" s="116"/>
    </row>
    <row r="48" spans="1:51" ht="15.75">
      <c r="A48" s="99"/>
      <c r="B48" s="99" t="s">
        <v>126</v>
      </c>
      <c r="C48" s="99" t="s">
        <v>111</v>
      </c>
      <c r="D48" s="102">
        <f>SUM('Simulasi Asuransi'!I11:I14)</f>
        <v>3.0000000000000002E-2</v>
      </c>
      <c r="E48" s="99"/>
      <c r="F48" s="99"/>
      <c r="G48" s="99"/>
      <c r="H48" s="99"/>
      <c r="I48" s="99"/>
      <c r="J48" s="150"/>
      <c r="K48" s="111"/>
      <c r="T48" s="116"/>
      <c r="X48" s="116"/>
    </row>
    <row r="49" spans="1:24" ht="15.75">
      <c r="A49" s="99"/>
      <c r="B49" s="99" t="s">
        <v>217</v>
      </c>
      <c r="C49" s="99" t="s">
        <v>111</v>
      </c>
      <c r="D49" s="102">
        <f>'Simulasi Asuransi'!I11+'Simulasi Asuransi'!I12+'Simulasi Asuransi'!I13+'Simulasi Asuransi'!I14+'Simulasi Asuransi'!I11</f>
        <v>3.9100000000000003E-2</v>
      </c>
      <c r="E49" s="99"/>
      <c r="F49" s="99"/>
      <c r="G49" s="99"/>
      <c r="H49" s="99"/>
      <c r="I49" s="99"/>
      <c r="J49" s="150"/>
      <c r="K49" s="111"/>
      <c r="T49" s="116"/>
      <c r="X49" s="116"/>
    </row>
    <row r="50" spans="1:24" ht="15.75">
      <c r="A50" s="99" t="s">
        <v>139</v>
      </c>
      <c r="B50" s="99"/>
      <c r="C50" s="99"/>
      <c r="D50" s="99"/>
      <c r="E50" s="99"/>
      <c r="F50" s="99"/>
      <c r="G50" s="99"/>
      <c r="H50" s="99"/>
      <c r="I50" s="99"/>
      <c r="J50" s="149"/>
      <c r="K50" s="111"/>
      <c r="T50" s="116"/>
      <c r="X50" s="116"/>
    </row>
    <row r="51" spans="1:24" ht="15.75">
      <c r="A51" s="99"/>
      <c r="B51" s="99" t="s">
        <v>129</v>
      </c>
      <c r="C51" s="99" t="s">
        <v>138</v>
      </c>
      <c r="D51" s="107" t="str">
        <f>PERHITUNGAN!C14</f>
        <v>Pembelian 1</v>
      </c>
      <c r="E51" s="99"/>
      <c r="F51" s="99"/>
      <c r="G51" s="99"/>
      <c r="H51" s="99"/>
      <c r="I51" s="99"/>
      <c r="K51" s="111"/>
      <c r="T51" s="116"/>
      <c r="X51" s="116"/>
    </row>
    <row r="52" spans="1:24" ht="15.75">
      <c r="A52" s="99"/>
      <c r="B52" s="99" t="s">
        <v>128</v>
      </c>
      <c r="C52" s="99" t="s">
        <v>138</v>
      </c>
      <c r="D52" s="107" t="str">
        <f>PERHITUNGAN!C14</f>
        <v>Pembelian 1</v>
      </c>
      <c r="E52" s="99"/>
      <c r="F52" s="99"/>
      <c r="G52" s="99"/>
      <c r="H52" s="99"/>
      <c r="K52" s="111"/>
      <c r="T52" s="116"/>
      <c r="X52" s="116"/>
    </row>
    <row r="53" spans="1:24" ht="15.75">
      <c r="A53" s="149"/>
      <c r="B53" s="99" t="s">
        <v>127</v>
      </c>
      <c r="C53" s="99" t="s">
        <v>138</v>
      </c>
      <c r="D53" s="107" t="str">
        <f>PERHITUNGAN!C14</f>
        <v>Pembelian 1</v>
      </c>
      <c r="E53" s="99"/>
      <c r="F53" s="99"/>
      <c r="G53" s="99"/>
      <c r="H53" s="99"/>
      <c r="K53" s="111"/>
      <c r="T53" s="151"/>
      <c r="X53" s="116"/>
    </row>
    <row r="54" spans="1:24" ht="15.75">
      <c r="A54" s="149"/>
      <c r="B54" s="99" t="s">
        <v>126</v>
      </c>
      <c r="C54" s="99" t="s">
        <v>138</v>
      </c>
      <c r="D54" s="107" t="str">
        <f>PERHITUNGAN!C14</f>
        <v>Pembelian 1</v>
      </c>
      <c r="E54" s="99"/>
      <c r="F54" s="99"/>
      <c r="G54" s="99"/>
      <c r="H54" s="99"/>
      <c r="I54" s="854"/>
      <c r="J54" s="854"/>
      <c r="K54" s="111"/>
      <c r="T54" s="117"/>
      <c r="X54" s="117"/>
    </row>
    <row r="55" spans="1:24" ht="15.75">
      <c r="A55" s="120" t="s">
        <v>137</v>
      </c>
      <c r="B55" s="99"/>
      <c r="C55" s="99"/>
      <c r="D55" s="121">
        <v>0</v>
      </c>
      <c r="E55" s="149"/>
      <c r="F55" s="149"/>
      <c r="G55" s="149"/>
      <c r="H55" s="149"/>
      <c r="I55" s="854"/>
      <c r="J55" s="854"/>
      <c r="K55" s="111"/>
      <c r="T55" s="116"/>
      <c r="X55" s="116"/>
    </row>
    <row r="56" spans="1:24" ht="15.75" hidden="1" customHeight="1">
      <c r="A56" s="122" t="s">
        <v>136</v>
      </c>
      <c r="B56" s="99"/>
      <c r="C56" s="99"/>
      <c r="D56" s="123">
        <v>0</v>
      </c>
      <c r="E56" s="149"/>
      <c r="F56" s="149"/>
      <c r="G56" s="149"/>
      <c r="H56" s="149"/>
      <c r="I56" s="854" t="s">
        <v>145</v>
      </c>
      <c r="J56" s="855"/>
    </row>
    <row r="57" spans="1:24" ht="15.75">
      <c r="D57" s="97"/>
      <c r="I57" s="854"/>
      <c r="J57" s="854"/>
    </row>
    <row r="58" spans="1:24">
      <c r="I58" s="854"/>
      <c r="J58" s="854"/>
    </row>
    <row r="59" spans="1:24">
      <c r="I59" s="854"/>
      <c r="J59" s="854"/>
    </row>
    <row r="60" spans="1:24">
      <c r="I60" s="854"/>
      <c r="J60" s="854"/>
    </row>
  </sheetData>
  <sheetProtection algorithmName="SHA-512" hashValue="99de5mM1ds+fFCNjWQ3+ZdKMQJ0B4H47Rgkm4W/egolRKFz7B1qsED1T2JMXGHPE1/YJ+TUMYCf2M2Y8a9pU0w==" saltValue="KZ1TkBN5TubJbTRN/cb4qw==" spinCount="100000" sheet="1" objects="1" scenarios="1"/>
  <mergeCells count="60">
    <mergeCell ref="I58:J58"/>
    <mergeCell ref="I59:J59"/>
    <mergeCell ref="I60:J60"/>
    <mergeCell ref="I54:J54"/>
    <mergeCell ref="I55:J55"/>
    <mergeCell ref="I56:J56"/>
    <mergeCell ref="I57:J57"/>
    <mergeCell ref="Z1:AA1"/>
    <mergeCell ref="A1:D2"/>
    <mergeCell ref="A3:B3"/>
    <mergeCell ref="Z2:AA2"/>
    <mergeCell ref="Z3:AA3"/>
    <mergeCell ref="X2:Y2"/>
    <mergeCell ref="W3:W4"/>
    <mergeCell ref="W1:Y1"/>
    <mergeCell ref="F4:I4"/>
    <mergeCell ref="F3:I3"/>
    <mergeCell ref="D7:K7"/>
    <mergeCell ref="N7:U7"/>
    <mergeCell ref="N8:Q8"/>
    <mergeCell ref="R8:U8"/>
    <mergeCell ref="N9:O9"/>
    <mergeCell ref="P9:Q9"/>
    <mergeCell ref="R9:S9"/>
    <mergeCell ref="T9:U9"/>
    <mergeCell ref="D9:E9"/>
    <mergeCell ref="F9:G9"/>
    <mergeCell ref="H8:K8"/>
    <mergeCell ref="D8:G8"/>
    <mergeCell ref="H9:I9"/>
    <mergeCell ref="J9:K9"/>
    <mergeCell ref="N16:U16"/>
    <mergeCell ref="D17:G17"/>
    <mergeCell ref="H17:K17"/>
    <mergeCell ref="N17:Q17"/>
    <mergeCell ref="R17:U17"/>
    <mergeCell ref="D16:K16"/>
    <mergeCell ref="P18:Q18"/>
    <mergeCell ref="R18:S18"/>
    <mergeCell ref="T18:U18"/>
    <mergeCell ref="D25:K25"/>
    <mergeCell ref="N25:U25"/>
    <mergeCell ref="D18:E18"/>
    <mergeCell ref="F18:G18"/>
    <mergeCell ref="H18:I18"/>
    <mergeCell ref="J18:K18"/>
    <mergeCell ref="N18:O18"/>
    <mergeCell ref="N38:R38"/>
    <mergeCell ref="N26:Q26"/>
    <mergeCell ref="R26:U26"/>
    <mergeCell ref="D27:E27"/>
    <mergeCell ref="F27:G27"/>
    <mergeCell ref="H27:I27"/>
    <mergeCell ref="J27:K27"/>
    <mergeCell ref="N27:O27"/>
    <mergeCell ref="P27:Q27"/>
    <mergeCell ref="R27:S27"/>
    <mergeCell ref="T27:U27"/>
    <mergeCell ref="D26:G26"/>
    <mergeCell ref="H26:K26"/>
  </mergeCells>
  <pageMargins left="0.75" right="0.75" top="1" bottom="1" header="0.5" footer="0.5"/>
  <pageSetup orientation="portrait"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showGridLines="0" workbookViewId="0">
      <selection activeCell="L25" sqref="L25"/>
    </sheetView>
  </sheetViews>
  <sheetFormatPr defaultRowHeight="12.75"/>
  <cols>
    <col min="1" max="1" width="3.7109375" customWidth="1"/>
    <col min="2" max="2" width="4.85546875" customWidth="1"/>
    <col min="6" max="6" width="10.28515625" bestFit="1" customWidth="1"/>
    <col min="8" max="8" width="10.28515625" bestFit="1" customWidth="1"/>
  </cols>
  <sheetData>
    <row r="1" spans="2:8" ht="13.5" thickBot="1"/>
    <row r="2" spans="2:8" ht="13.5" thickTop="1">
      <c r="B2" s="856" t="s">
        <v>168</v>
      </c>
      <c r="C2" s="857"/>
      <c r="D2" s="857"/>
      <c r="E2" s="857"/>
      <c r="F2" s="857"/>
      <c r="G2" s="857"/>
      <c r="H2" s="858"/>
    </row>
    <row r="3" spans="2:8">
      <c r="B3" s="384" t="s">
        <v>247</v>
      </c>
      <c r="C3" s="385" t="s">
        <v>165</v>
      </c>
      <c r="D3" s="386" t="s">
        <v>166</v>
      </c>
      <c r="E3" s="386" t="s">
        <v>137</v>
      </c>
      <c r="F3" s="386" t="s">
        <v>167</v>
      </c>
      <c r="G3" s="386" t="s">
        <v>169</v>
      </c>
      <c r="H3" s="387" t="s">
        <v>170</v>
      </c>
    </row>
    <row r="4" spans="2:8">
      <c r="B4" s="333">
        <v>12</v>
      </c>
      <c r="C4" s="331">
        <v>500000</v>
      </c>
      <c r="D4" s="327">
        <v>150000</v>
      </c>
      <c r="E4" s="327">
        <v>300000</v>
      </c>
      <c r="F4" s="327">
        <f>IF(roleadm="2",VALUE(1200000),VALUE(900000))</f>
        <v>1200000</v>
      </c>
      <c r="G4" s="327">
        <f>IF($G$16&gt;=1000000000,1800000,IF($G$16&gt;500000000,850000000,IF($G$16&gt;250000000,450000,IF($G$16&gt;100000000,200000,IF($G$16&gt;50000000,100000,50000)))))</f>
        <v>50000</v>
      </c>
      <c r="H4" s="328">
        <f>SUM(C4:G4)</f>
        <v>2200000</v>
      </c>
    </row>
    <row r="5" spans="2:8">
      <c r="B5" s="333">
        <v>24</v>
      </c>
      <c r="C5" s="331">
        <v>500000</v>
      </c>
      <c r="D5" s="327">
        <v>150000</v>
      </c>
      <c r="E5" s="327">
        <v>400000</v>
      </c>
      <c r="F5" s="327">
        <f>IF(roleadm="2",VALUE(1400000),VALUE(1100000))</f>
        <v>1400000</v>
      </c>
      <c r="G5" s="327">
        <f>IF($I$16&gt;=1000000000,1800000,IF($I$16&gt;500000000,850000000,IF($I$16&gt;250000000,450000,IF($I$16&gt;100000000,200000,IF($I$16&gt;50000000,100000,50000)))))</f>
        <v>50000</v>
      </c>
      <c r="H5" s="328">
        <f t="shared" ref="H5:H8" si="0">SUM(C5:G5)</f>
        <v>2500000</v>
      </c>
    </row>
    <row r="6" spans="2:8">
      <c r="B6" s="333">
        <v>36</v>
      </c>
      <c r="C6" s="331">
        <v>500000</v>
      </c>
      <c r="D6" s="327">
        <v>150000</v>
      </c>
      <c r="E6" s="327">
        <v>500000</v>
      </c>
      <c r="F6" s="327">
        <f>IF(roleadm="2",VALUE(1600000),VALUE(1300000))</f>
        <v>1600000</v>
      </c>
      <c r="G6" s="327">
        <f>IF($M$16&gt;=1000000000,1800000,IF($M$16&gt;500000000,850000000,IF($M$16&gt;250000000,450000,IF($M$16&gt;100000000,200000,IF($M$16&gt;50000000,100000,50000)))))</f>
        <v>50000</v>
      </c>
      <c r="H6" s="328">
        <f t="shared" si="0"/>
        <v>2800000</v>
      </c>
    </row>
    <row r="7" spans="2:8">
      <c r="B7" s="333">
        <v>48</v>
      </c>
      <c r="C7" s="331">
        <v>500000</v>
      </c>
      <c r="D7" s="327">
        <v>150000</v>
      </c>
      <c r="E7" s="327">
        <v>600000</v>
      </c>
      <c r="F7" s="327">
        <f>IF(roleadm="2",VALUE(1850000),VALUE(1550000))</f>
        <v>1850000</v>
      </c>
      <c r="G7" s="327">
        <f>IF($Q$16&gt;=1000000000,1800000,IF($Q$16&gt;500000000,850000000,IF($Q$16&gt;250000000,450000,IF($Q$16&gt;100000000,200000,IF($Q$16&gt;50000000,100000,50000)))))</f>
        <v>50000</v>
      </c>
      <c r="H7" s="328">
        <f t="shared" si="0"/>
        <v>3150000</v>
      </c>
    </row>
    <row r="8" spans="2:8" ht="13.5" thickBot="1">
      <c r="B8" s="334">
        <v>60</v>
      </c>
      <c r="C8" s="332">
        <v>500000</v>
      </c>
      <c r="D8" s="329">
        <v>150000</v>
      </c>
      <c r="E8" s="329">
        <v>600000</v>
      </c>
      <c r="F8" s="329">
        <f>IF(roleadm="2",VALUE(1850000+250000),VALUE(1550000+250000))</f>
        <v>2100000</v>
      </c>
      <c r="G8" s="329">
        <f>IF($Q$16&gt;=1000000000,1800000,IF($Q$16&gt;500000000,850000000,IF($Q$16&gt;250000000,450000,IF($Q$16&gt;100000000,200000,IF($Q$16&gt;50000000,100000,50000)))))</f>
        <v>50000</v>
      </c>
      <c r="H8" s="330">
        <f t="shared" si="0"/>
        <v>3400000</v>
      </c>
    </row>
    <row r="9" spans="2:8" ht="13.5" hidden="1" thickTop="1"/>
    <row r="10" spans="2:8" ht="13.5" hidden="1" thickTop="1"/>
    <row r="11" spans="2:8" ht="13.5" hidden="1" thickTop="1"/>
    <row r="12" spans="2:8" ht="13.5" hidden="1" thickTop="1"/>
    <row r="13" spans="2:8" ht="14.25" thickTop="1" thickBot="1"/>
    <row r="14" spans="2:8" ht="13.5" thickTop="1">
      <c r="B14" s="859" t="s">
        <v>171</v>
      </c>
      <c r="C14" s="860"/>
      <c r="D14" s="860"/>
      <c r="E14" s="860"/>
      <c r="F14" s="860"/>
      <c r="G14" s="860"/>
      <c r="H14" s="861"/>
    </row>
    <row r="15" spans="2:8">
      <c r="B15" s="384" t="s">
        <v>247</v>
      </c>
      <c r="C15" s="388" t="s">
        <v>165</v>
      </c>
      <c r="D15" s="388" t="s">
        <v>166</v>
      </c>
      <c r="E15" s="388" t="s">
        <v>137</v>
      </c>
      <c r="F15" s="388" t="s">
        <v>167</v>
      </c>
      <c r="G15" s="388" t="s">
        <v>169</v>
      </c>
      <c r="H15" s="389" t="s">
        <v>170</v>
      </c>
    </row>
    <row r="16" spans="2:8">
      <c r="B16" s="333">
        <v>12</v>
      </c>
      <c r="C16" s="327">
        <v>500000</v>
      </c>
      <c r="D16" s="327">
        <v>150000</v>
      </c>
      <c r="E16" s="327">
        <v>500000</v>
      </c>
      <c r="F16" s="327">
        <v>3400000</v>
      </c>
      <c r="G16" s="327">
        <f>IF($F$16&gt;=1000000000,1800000,IF($F$16&gt;500000000,850000000,IF($F$16&gt;250000000,450000,IF($F$16&gt;100000000,200000,IF($F$16&gt;50000000,100000,50000)))))</f>
        <v>50000</v>
      </c>
      <c r="H16" s="328">
        <f>SUM(C16:G16)</f>
        <v>4600000</v>
      </c>
    </row>
    <row r="17" spans="2:8">
      <c r="B17" s="333">
        <v>24</v>
      </c>
      <c r="C17" s="327">
        <v>500000</v>
      </c>
      <c r="D17" s="327">
        <v>150000</v>
      </c>
      <c r="E17" s="327">
        <v>500000</v>
      </c>
      <c r="F17" s="327">
        <v>3600000</v>
      </c>
      <c r="G17" s="327">
        <f>IF($J$16&gt;=1000000000,1800000,IF($J$16&gt;500000000,850000000,IF($J$16&gt;250000000,450000,IF($J$16&gt;100000000,200000,IF($J$16&gt;50000000,100000,50000)))))</f>
        <v>50000</v>
      </c>
      <c r="H17" s="328">
        <f>SUM(C17:G17)</f>
        <v>4800000</v>
      </c>
    </row>
    <row r="18" spans="2:8">
      <c r="B18" s="333">
        <v>36</v>
      </c>
      <c r="C18" s="327">
        <v>500000</v>
      </c>
      <c r="D18" s="327">
        <v>150000</v>
      </c>
      <c r="E18" s="327">
        <v>500000</v>
      </c>
      <c r="F18" s="327">
        <v>3800000</v>
      </c>
      <c r="G18" s="327">
        <f>IF($N$16&gt;=1000000000,1800000,IF($N$16&gt;500000000,850000000,IF($N$16&gt;250000000,450000,IF($N$16&gt;100000000,200000,IF($N$16&gt;50000000,100000,50000)))))</f>
        <v>50000</v>
      </c>
      <c r="H18" s="328">
        <f>SUM(C18:G18)</f>
        <v>5000000</v>
      </c>
    </row>
    <row r="19" spans="2:8">
      <c r="B19" s="333">
        <v>48</v>
      </c>
      <c r="C19" s="327">
        <v>500000</v>
      </c>
      <c r="D19" s="327">
        <v>150000</v>
      </c>
      <c r="E19" s="327">
        <v>500000</v>
      </c>
      <c r="F19" s="327">
        <v>4050000</v>
      </c>
      <c r="G19" s="327">
        <f>IF($R$16&gt;=1000000000,1800000,IF($R$16&gt;500000000,850000000,IF($R$16&gt;250000000,450000,IF($R$16&gt;100000000,200000,IF($R$16&gt;50000000,100000,50000)))))</f>
        <v>50000</v>
      </c>
      <c r="H19" s="328">
        <f>SUM(C19:G19)</f>
        <v>5250000</v>
      </c>
    </row>
    <row r="20" spans="2:8" ht="13.5" thickBot="1">
      <c r="B20" s="334">
        <v>60</v>
      </c>
      <c r="C20" s="329">
        <v>500000</v>
      </c>
      <c r="D20" s="329">
        <v>150000</v>
      </c>
      <c r="E20" s="329">
        <v>500000</v>
      </c>
      <c r="F20" s="329">
        <f>4050000+250000</f>
        <v>4300000</v>
      </c>
      <c r="G20" s="329">
        <f>IF($R$16&gt;=1000000000,1800000,IF($R$16&gt;500000000,850000000,IF($R$16&gt;250000000,450000,IF($R$16&gt;100000000,200000,IF($R$16&gt;50000000,100000,50000)))))</f>
        <v>50000</v>
      </c>
      <c r="H20" s="330">
        <f>SUM(C20:G20)</f>
        <v>5500000</v>
      </c>
    </row>
    <row r="21" spans="2:8" ht="13.5" hidden="1" thickTop="1"/>
    <row r="22" spans="2:8" hidden="1"/>
    <row r="23" spans="2:8" hidden="1"/>
    <row r="24" spans="2:8" hidden="1"/>
    <row r="25" spans="2:8" ht="14.25" thickTop="1" thickBot="1"/>
    <row r="26" spans="2:8" ht="13.5" thickTop="1">
      <c r="B26" s="859" t="s">
        <v>300</v>
      </c>
      <c r="C26" s="860"/>
      <c r="D26" s="860"/>
      <c r="E26" s="860"/>
      <c r="F26" s="860"/>
      <c r="G26" s="860"/>
      <c r="H26" s="861"/>
    </row>
    <row r="27" spans="2:8">
      <c r="B27" s="384" t="s">
        <v>247</v>
      </c>
      <c r="C27" s="388" t="s">
        <v>165</v>
      </c>
      <c r="D27" s="388" t="s">
        <v>166</v>
      </c>
      <c r="E27" s="388" t="s">
        <v>137</v>
      </c>
      <c r="F27" s="388" t="s">
        <v>167</v>
      </c>
      <c r="G27" s="388" t="s">
        <v>169</v>
      </c>
      <c r="H27" s="389" t="s">
        <v>170</v>
      </c>
    </row>
    <row r="28" spans="2:8">
      <c r="B28" s="333">
        <v>12</v>
      </c>
      <c r="C28" s="327">
        <v>500000</v>
      </c>
      <c r="D28" s="327">
        <v>150000</v>
      </c>
      <c r="E28" s="327">
        <v>500000</v>
      </c>
      <c r="F28" s="327">
        <v>2900000</v>
      </c>
      <c r="G28" s="327">
        <f>IF($F$16&gt;=1000000000,1800000,IF($F$16&gt;500000000,850000000,IF($F$16&gt;250000000,450000,IF($F$16&gt;100000000,200000,IF($F$16&gt;50000000,100000,50000)))))</f>
        <v>50000</v>
      </c>
      <c r="H28" s="328">
        <f>SUM(C28:G28)</f>
        <v>4100000</v>
      </c>
    </row>
    <row r="29" spans="2:8">
      <c r="B29" s="333">
        <v>24</v>
      </c>
      <c r="C29" s="327">
        <v>500000</v>
      </c>
      <c r="D29" s="327">
        <v>150000</v>
      </c>
      <c r="E29" s="327">
        <v>500000</v>
      </c>
      <c r="F29" s="327">
        <v>3100000</v>
      </c>
      <c r="G29" s="327">
        <f>IF($J$16&gt;=1000000000,1800000,IF($J$16&gt;500000000,850000000,IF($J$16&gt;250000000,450000,IF($J$16&gt;100000000,200000,IF($J$16&gt;50000000,100000,50000)))))</f>
        <v>50000</v>
      </c>
      <c r="H29" s="328">
        <f>SUM(C29:G29)</f>
        <v>4300000</v>
      </c>
    </row>
    <row r="30" spans="2:8">
      <c r="B30" s="333">
        <v>36</v>
      </c>
      <c r="C30" s="327">
        <v>500000</v>
      </c>
      <c r="D30" s="327">
        <v>150000</v>
      </c>
      <c r="E30" s="327">
        <v>500000</v>
      </c>
      <c r="F30" s="327">
        <v>3300000</v>
      </c>
      <c r="G30" s="327">
        <f>IF($N$16&gt;=1000000000,1800000,IF($N$16&gt;500000000,850000000,IF($N$16&gt;250000000,450000,IF($N$16&gt;100000000,200000,IF($N$16&gt;50000000,100000,50000)))))</f>
        <v>50000</v>
      </c>
      <c r="H30" s="328">
        <f>SUM(C30:G30)</f>
        <v>4500000</v>
      </c>
    </row>
    <row r="31" spans="2:8">
      <c r="B31" s="333">
        <v>48</v>
      </c>
      <c r="C31" s="327">
        <v>500000</v>
      </c>
      <c r="D31" s="327">
        <v>150000</v>
      </c>
      <c r="E31" s="327">
        <v>500000</v>
      </c>
      <c r="F31" s="327">
        <v>3550000</v>
      </c>
      <c r="G31" s="327">
        <f>IF($R$16&gt;=1000000000,1800000,IF($R$16&gt;500000000,850000000,IF($R$16&gt;250000000,450000,IF($R$16&gt;100000000,200000,IF($R$16&gt;50000000,100000,50000)))))</f>
        <v>50000</v>
      </c>
      <c r="H31" s="328">
        <f>SUM(C31:G31)</f>
        <v>4750000</v>
      </c>
    </row>
    <row r="32" spans="2:8" ht="13.5" thickBot="1">
      <c r="B32" s="334">
        <v>60</v>
      </c>
      <c r="C32" s="329">
        <v>500000</v>
      </c>
      <c r="D32" s="329">
        <v>150000</v>
      </c>
      <c r="E32" s="329">
        <v>500000</v>
      </c>
      <c r="F32" s="329">
        <v>3550000</v>
      </c>
      <c r="G32" s="329">
        <f>IF($R$16&gt;=1000000000,1800000,IF($R$16&gt;500000000,850000000,IF($R$16&gt;250000000,450000,IF($R$16&gt;100000000,200000,IF($R$16&gt;50000000,100000,50000)))))</f>
        <v>50000</v>
      </c>
      <c r="H32" s="330">
        <f>SUM(C32:G32)</f>
        <v>4750000</v>
      </c>
    </row>
    <row r="33" ht="13.5" thickTop="1"/>
  </sheetData>
  <sheetProtection algorithmName="SHA-512" hashValue="aQvturAHuhGb6oQVZvl/7+sm/EJ5H97Tmp5B+hGtUYiF32/CeKSoTsWWORV7rYb2Gc7uG/qAZvzZyKUSqwTLog==" saltValue="uUtzXZUOuTwPQR/x9gSlvg==" spinCount="100000" sheet="1" objects="1" scenarios="1"/>
  <mergeCells count="3">
    <mergeCell ref="B2:H2"/>
    <mergeCell ref="B14:H14"/>
    <mergeCell ref="B26:H26"/>
  </mergeCells>
  <pageMargins left="0.7" right="0.7" top="0.75" bottom="0.75" header="0.3" footer="0.3"/>
  <pageSetup paperSize="0" orientation="portrait" horizontalDpi="203" verticalDpi="20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71"/>
  <sheetViews>
    <sheetView showGridLines="0" workbookViewId="0">
      <selection activeCell="O24" sqref="O24"/>
    </sheetView>
  </sheetViews>
  <sheetFormatPr defaultRowHeight="12.75"/>
  <cols>
    <col min="2" max="2" width="4.7109375" customWidth="1"/>
    <col min="3" max="3" width="10.28515625" bestFit="1" customWidth="1"/>
    <col min="4" max="4" width="14.85546875" customWidth="1"/>
    <col min="5" max="5" width="12.140625" bestFit="1" customWidth="1"/>
    <col min="6" max="6" width="5.5703125" customWidth="1"/>
    <col min="10" max="10" width="14.85546875" customWidth="1"/>
    <col min="11" max="11" width="12.140625" bestFit="1" customWidth="1"/>
    <col min="12" max="12" width="9.140625" customWidth="1"/>
  </cols>
  <sheetData>
    <row r="1" spans="2:12" ht="13.5" thickBot="1"/>
    <row r="2" spans="2:12" ht="14.25" thickTop="1" thickBot="1">
      <c r="B2" s="346"/>
      <c r="C2" s="347"/>
      <c r="D2" s="347"/>
      <c r="E2" s="347"/>
      <c r="F2" s="348"/>
      <c r="H2" s="346"/>
      <c r="I2" s="347"/>
      <c r="J2" s="347"/>
      <c r="K2" s="347"/>
      <c r="L2" s="348"/>
    </row>
    <row r="3" spans="2:12">
      <c r="B3" s="349"/>
      <c r="C3" s="867" t="s">
        <v>246</v>
      </c>
      <c r="D3" s="868"/>
      <c r="E3" s="869"/>
      <c r="F3" s="351"/>
      <c r="H3" s="349"/>
      <c r="I3" s="867" t="s">
        <v>191</v>
      </c>
      <c r="J3" s="868"/>
      <c r="K3" s="869"/>
      <c r="L3" s="351"/>
    </row>
    <row r="4" spans="2:12" ht="13.5" thickBot="1">
      <c r="B4" s="349"/>
      <c r="C4" s="870">
        <f>ADMIN</f>
        <v>7000000</v>
      </c>
      <c r="D4" s="871"/>
      <c r="E4" s="872"/>
      <c r="F4" s="351"/>
      <c r="H4" s="349"/>
      <c r="I4" s="870" t="s">
        <v>167</v>
      </c>
      <c r="J4" s="871"/>
      <c r="K4" s="872"/>
      <c r="L4" s="351"/>
    </row>
    <row r="5" spans="2:12">
      <c r="B5" s="349"/>
      <c r="C5" s="350"/>
      <c r="D5" s="350"/>
      <c r="E5" s="350"/>
      <c r="F5" s="351"/>
      <c r="H5" s="349"/>
      <c r="I5" s="350"/>
      <c r="J5" s="350"/>
      <c r="K5" s="350"/>
      <c r="L5" s="351"/>
    </row>
    <row r="6" spans="2:12" ht="13.5" thickBot="1">
      <c r="B6" s="349"/>
      <c r="C6" s="350"/>
      <c r="D6" s="350"/>
      <c r="E6" s="350"/>
      <c r="F6" s="351"/>
      <c r="H6" s="349"/>
      <c r="I6" s="350"/>
      <c r="J6" s="350"/>
      <c r="K6" s="350"/>
      <c r="L6" s="351"/>
    </row>
    <row r="7" spans="2:12" ht="18.75" customHeight="1">
      <c r="B7" s="349"/>
      <c r="C7" s="862" t="s">
        <v>249</v>
      </c>
      <c r="D7" s="863"/>
      <c r="E7" s="864"/>
      <c r="F7" s="351"/>
      <c r="H7" s="349"/>
      <c r="I7" s="862" t="s">
        <v>257</v>
      </c>
      <c r="J7" s="863"/>
      <c r="K7" s="864"/>
      <c r="L7" s="351"/>
    </row>
    <row r="8" spans="2:12">
      <c r="B8" s="349"/>
      <c r="C8" s="335" t="s">
        <v>28</v>
      </c>
      <c r="D8" s="306" t="s">
        <v>248</v>
      </c>
      <c r="E8" s="336" t="s">
        <v>173</v>
      </c>
      <c r="F8" s="351"/>
      <c r="H8" s="349"/>
      <c r="I8" s="335" t="s">
        <v>28</v>
      </c>
      <c r="J8" s="306" t="s">
        <v>252</v>
      </c>
      <c r="K8" s="336" t="s">
        <v>253</v>
      </c>
      <c r="L8" s="351"/>
    </row>
    <row r="9" spans="2:12">
      <c r="B9" s="349"/>
      <c r="C9" s="337">
        <v>12</v>
      </c>
      <c r="D9" s="338">
        <f>VLOOKUP(C9,totaladm1,7,FALSE)</f>
        <v>2200000</v>
      </c>
      <c r="E9" s="339">
        <f>$C$4-D9</f>
        <v>4800000</v>
      </c>
      <c r="F9" s="351"/>
      <c r="H9" s="349"/>
      <c r="I9" s="337">
        <v>12</v>
      </c>
      <c r="J9" s="338">
        <f>nominal_refund_adm_dealer</f>
        <v>300000</v>
      </c>
      <c r="K9" s="339">
        <f>J9</f>
        <v>300000</v>
      </c>
      <c r="L9" s="351"/>
    </row>
    <row r="10" spans="2:12">
      <c r="B10" s="349"/>
      <c r="C10" s="337">
        <v>24</v>
      </c>
      <c r="D10" s="338">
        <f>VLOOKUP(C10,totaladm1,7,FALSE)</f>
        <v>2500000</v>
      </c>
      <c r="E10" s="339">
        <f t="shared" ref="E10:E13" si="0">$C$4-D10</f>
        <v>4500000</v>
      </c>
      <c r="F10" s="351"/>
      <c r="H10" s="349"/>
      <c r="I10" s="337">
        <v>24</v>
      </c>
      <c r="J10" s="338">
        <f>nominal_refund_adm_dealer</f>
        <v>300000</v>
      </c>
      <c r="K10" s="339">
        <f>J10</f>
        <v>300000</v>
      </c>
      <c r="L10" s="351"/>
    </row>
    <row r="11" spans="2:12">
      <c r="B11" s="349"/>
      <c r="C11" s="337">
        <v>36</v>
      </c>
      <c r="D11" s="338">
        <f>VLOOKUP(C11,totaladm1,7,FALSE)</f>
        <v>2800000</v>
      </c>
      <c r="E11" s="339">
        <f t="shared" si="0"/>
        <v>4200000</v>
      </c>
      <c r="F11" s="351"/>
      <c r="H11" s="349"/>
      <c r="I11" s="337">
        <v>36</v>
      </c>
      <c r="J11" s="338">
        <f>nominal_refund_adm_dealer</f>
        <v>300000</v>
      </c>
      <c r="K11" s="339">
        <f>J11</f>
        <v>300000</v>
      </c>
      <c r="L11" s="351"/>
    </row>
    <row r="12" spans="2:12">
      <c r="B12" s="349"/>
      <c r="C12" s="337">
        <v>48</v>
      </c>
      <c r="D12" s="338">
        <f>VLOOKUP(C12,totaladm1,7,FALSE)</f>
        <v>3150000</v>
      </c>
      <c r="E12" s="339">
        <f t="shared" si="0"/>
        <v>3850000</v>
      </c>
      <c r="F12" s="351"/>
      <c r="H12" s="349"/>
      <c r="I12" s="337">
        <v>48</v>
      </c>
      <c r="J12" s="338">
        <f>nominal_refund_adm_dealer</f>
        <v>300000</v>
      </c>
      <c r="K12" s="339">
        <f>J12</f>
        <v>300000</v>
      </c>
      <c r="L12" s="351"/>
    </row>
    <row r="13" spans="2:12" ht="13.5" thickBot="1">
      <c r="B13" s="349"/>
      <c r="C13" s="340">
        <v>60</v>
      </c>
      <c r="D13" s="341">
        <f>VLOOKUP(C13,totaladm1,7,FALSE)</f>
        <v>3400000</v>
      </c>
      <c r="E13" s="342">
        <f t="shared" si="0"/>
        <v>3600000</v>
      </c>
      <c r="F13" s="351"/>
      <c r="H13" s="349"/>
      <c r="I13" s="340">
        <v>60</v>
      </c>
      <c r="J13" s="341">
        <f>nominal_refund_adm_dealer</f>
        <v>300000</v>
      </c>
      <c r="K13" s="342">
        <f>J13</f>
        <v>300000</v>
      </c>
      <c r="L13" s="351"/>
    </row>
    <row r="14" spans="2:12" ht="13.5" thickBot="1">
      <c r="B14" s="349"/>
      <c r="C14" s="350"/>
      <c r="D14" s="350"/>
      <c r="E14" s="350"/>
      <c r="F14" s="351"/>
      <c r="H14" s="349"/>
      <c r="I14" s="350"/>
      <c r="J14" s="350"/>
      <c r="K14" s="350"/>
      <c r="L14" s="351"/>
    </row>
    <row r="15" spans="2:12">
      <c r="B15" s="349"/>
      <c r="C15" s="862" t="s">
        <v>250</v>
      </c>
      <c r="D15" s="863"/>
      <c r="E15" s="864"/>
      <c r="F15" s="351"/>
      <c r="H15" s="349"/>
      <c r="I15" s="862" t="s">
        <v>256</v>
      </c>
      <c r="J15" s="863"/>
      <c r="K15" s="864"/>
      <c r="L15" s="351"/>
    </row>
    <row r="16" spans="2:12">
      <c r="B16" s="349"/>
      <c r="C16" s="335" t="s">
        <v>28</v>
      </c>
      <c r="D16" s="306" t="s">
        <v>248</v>
      </c>
      <c r="E16" s="336" t="s">
        <v>173</v>
      </c>
      <c r="F16" s="351"/>
      <c r="H16" s="349"/>
      <c r="I16" s="335" t="s">
        <v>28</v>
      </c>
      <c r="J16" s="306" t="s">
        <v>252</v>
      </c>
      <c r="K16" s="336" t="s">
        <v>253</v>
      </c>
      <c r="L16" s="351"/>
    </row>
    <row r="17" spans="2:12">
      <c r="B17" s="349"/>
      <c r="C17" s="337">
        <v>12</v>
      </c>
      <c r="D17" s="338">
        <f>VLOOKUP(C17,totaladm2,7,FALSE)</f>
        <v>4600000</v>
      </c>
      <c r="E17" s="339">
        <f>$C$4-D17</f>
        <v>2400000</v>
      </c>
      <c r="F17" s="351"/>
      <c r="H17" s="349"/>
      <c r="I17" s="337">
        <v>12</v>
      </c>
      <c r="J17" s="352">
        <v>0</v>
      </c>
      <c r="K17" s="339">
        <f>(D17-1000000)*J17</f>
        <v>0</v>
      </c>
      <c r="L17" s="351"/>
    </row>
    <row r="18" spans="2:12">
      <c r="B18" s="349"/>
      <c r="C18" s="337">
        <v>24</v>
      </c>
      <c r="D18" s="338">
        <f>VLOOKUP(C18,totaladm2,7,FALSE)</f>
        <v>4800000</v>
      </c>
      <c r="E18" s="339">
        <f t="shared" ref="E18:E21" si="1">$C$4-D18</f>
        <v>2200000</v>
      </c>
      <c r="F18" s="351"/>
      <c r="H18" s="349"/>
      <c r="I18" s="337">
        <v>24</v>
      </c>
      <c r="J18" s="352">
        <v>0</v>
      </c>
      <c r="K18" s="339">
        <f t="shared" ref="K18:K20" si="2">(D18-1000000)*J18</f>
        <v>0</v>
      </c>
      <c r="L18" s="351"/>
    </row>
    <row r="19" spans="2:12">
      <c r="B19" s="349"/>
      <c r="C19" s="337">
        <v>36</v>
      </c>
      <c r="D19" s="338">
        <f>VLOOKUP(C19,totaladm2,7,FALSE)</f>
        <v>5000000</v>
      </c>
      <c r="E19" s="339">
        <f t="shared" si="1"/>
        <v>2000000</v>
      </c>
      <c r="F19" s="351"/>
      <c r="H19" s="349"/>
      <c r="I19" s="337">
        <v>36</v>
      </c>
      <c r="J19" s="352">
        <v>0</v>
      </c>
      <c r="K19" s="339">
        <f t="shared" si="2"/>
        <v>0</v>
      </c>
      <c r="L19" s="351"/>
    </row>
    <row r="20" spans="2:12">
      <c r="B20" s="349"/>
      <c r="C20" s="337">
        <v>48</v>
      </c>
      <c r="D20" s="338">
        <f>VLOOKUP(C20,totaladm2,7,FALSE)</f>
        <v>5250000</v>
      </c>
      <c r="E20" s="339">
        <f t="shared" si="1"/>
        <v>1750000</v>
      </c>
      <c r="F20" s="351"/>
      <c r="H20" s="349"/>
      <c r="I20" s="337">
        <v>48</v>
      </c>
      <c r="J20" s="352">
        <v>0</v>
      </c>
      <c r="K20" s="339">
        <f t="shared" si="2"/>
        <v>0</v>
      </c>
      <c r="L20" s="351"/>
    </row>
    <row r="21" spans="2:12" ht="13.5" thickBot="1">
      <c r="B21" s="349"/>
      <c r="C21" s="340">
        <v>60</v>
      </c>
      <c r="D21" s="341">
        <f>VLOOKUP(C21,totaladm2,7,FALSE)</f>
        <v>5500000</v>
      </c>
      <c r="E21" s="342">
        <f t="shared" si="1"/>
        <v>1500000</v>
      </c>
      <c r="F21" s="351"/>
      <c r="H21" s="349"/>
      <c r="I21" s="340">
        <v>60</v>
      </c>
      <c r="J21" s="353">
        <v>0</v>
      </c>
      <c r="K21" s="342">
        <f>(D21-1000000)*J21</f>
        <v>0</v>
      </c>
      <c r="L21" s="351"/>
    </row>
    <row r="22" spans="2:12" ht="22.5" customHeight="1" thickBot="1">
      <c r="B22" s="343"/>
      <c r="C22" s="344"/>
      <c r="D22" s="344"/>
      <c r="E22" s="344"/>
      <c r="F22" s="345"/>
      <c r="H22" s="343"/>
      <c r="I22" s="344"/>
      <c r="J22" s="344"/>
      <c r="K22" s="344"/>
      <c r="L22" s="345"/>
    </row>
    <row r="23" spans="2:12" ht="13.5" thickTop="1"/>
    <row r="25" spans="2:12" ht="13.5" thickBot="1"/>
    <row r="26" spans="2:12" ht="14.25" thickTop="1" thickBot="1">
      <c r="B26" s="346"/>
      <c r="C26" s="347"/>
      <c r="D26" s="347"/>
      <c r="E26" s="347"/>
      <c r="F26" s="348"/>
      <c r="H26" s="346"/>
      <c r="I26" s="347"/>
      <c r="J26" s="347"/>
      <c r="K26" s="347"/>
      <c r="L26" s="348"/>
    </row>
    <row r="27" spans="2:12">
      <c r="B27" s="349"/>
      <c r="C27" s="867" t="s">
        <v>190</v>
      </c>
      <c r="D27" s="868"/>
      <c r="E27" s="869"/>
      <c r="F27" s="351"/>
      <c r="H27" s="349"/>
      <c r="I27" s="867" t="s">
        <v>190</v>
      </c>
      <c r="J27" s="868"/>
      <c r="K27" s="869"/>
      <c r="L27" s="351"/>
    </row>
    <row r="28" spans="2:12" ht="13.5" thickBot="1">
      <c r="B28" s="349"/>
      <c r="C28" s="870" t="s">
        <v>254</v>
      </c>
      <c r="D28" s="871"/>
      <c r="E28" s="872"/>
      <c r="F28" s="351"/>
      <c r="H28" s="349"/>
      <c r="I28" s="870" t="s">
        <v>221</v>
      </c>
      <c r="J28" s="871"/>
      <c r="K28" s="872"/>
      <c r="L28" s="351"/>
    </row>
    <row r="29" spans="2:12">
      <c r="B29" s="349"/>
      <c r="C29" s="350"/>
      <c r="D29" s="865">
        <v>0.1</v>
      </c>
      <c r="E29" s="350"/>
      <c r="F29" s="351"/>
      <c r="H29" s="349"/>
      <c r="I29" s="350"/>
      <c r="J29" s="865">
        <f>D29</f>
        <v>0.1</v>
      </c>
      <c r="K29" s="350"/>
      <c r="L29" s="351"/>
    </row>
    <row r="30" spans="2:12" ht="13.5" thickBot="1">
      <c r="B30" s="349"/>
      <c r="C30" s="350"/>
      <c r="D30" s="866"/>
      <c r="E30" s="350"/>
      <c r="F30" s="351"/>
      <c r="H30" s="349"/>
      <c r="I30" s="350"/>
      <c r="J30" s="866"/>
      <c r="K30" s="350"/>
      <c r="L30" s="351"/>
    </row>
    <row r="31" spans="2:12">
      <c r="B31" s="349"/>
      <c r="C31" s="862" t="s">
        <v>153</v>
      </c>
      <c r="D31" s="863"/>
      <c r="E31" s="864"/>
      <c r="F31" s="351"/>
      <c r="H31" s="349"/>
      <c r="I31" s="862" t="s">
        <v>153</v>
      </c>
      <c r="J31" s="863"/>
      <c r="K31" s="864"/>
      <c r="L31" s="351"/>
    </row>
    <row r="32" spans="2:12">
      <c r="B32" s="349"/>
      <c r="C32" s="335" t="s">
        <v>28</v>
      </c>
      <c r="D32" s="306" t="s">
        <v>258</v>
      </c>
      <c r="E32" s="336" t="s">
        <v>190</v>
      </c>
      <c r="F32" s="351"/>
      <c r="H32" s="349"/>
      <c r="I32" s="335" t="s">
        <v>28</v>
      </c>
      <c r="J32" s="306" t="s">
        <v>258</v>
      </c>
      <c r="K32" s="336" t="s">
        <v>190</v>
      </c>
      <c r="L32" s="351"/>
    </row>
    <row r="33" spans="2:12">
      <c r="B33" s="349"/>
      <c r="C33" s="337">
        <v>12</v>
      </c>
      <c r="D33" s="515">
        <f ca="1">'ARR NON ASS'!Y9</f>
        <v>1491002.5706940889</v>
      </c>
      <c r="E33" s="516">
        <f ca="1">D33-(D33*$D$29)</f>
        <v>1341902.31362468</v>
      </c>
      <c r="F33" s="351"/>
      <c r="H33" s="349"/>
      <c r="I33" s="337">
        <v>12</v>
      </c>
      <c r="J33" s="515">
        <f ca="1">'ADV NON ASS'!Z11</f>
        <v>1491002.5706940889</v>
      </c>
      <c r="K33" s="516">
        <f ca="1">J33-(J33*$D$29)</f>
        <v>1341902.31362468</v>
      </c>
      <c r="L33" s="351"/>
    </row>
    <row r="34" spans="2:12">
      <c r="B34" s="349"/>
      <c r="C34" s="337">
        <v>24</v>
      </c>
      <c r="D34" s="515">
        <f ca="1">'ARR NON ASS'!Y10</f>
        <v>2604790.4191616625</v>
      </c>
      <c r="E34" s="516">
        <f t="shared" ref="E34:E37" ca="1" si="3">D34-(D34*$D$29)</f>
        <v>2344311.377245496</v>
      </c>
      <c r="F34" s="351"/>
      <c r="H34" s="349"/>
      <c r="I34" s="337">
        <v>24</v>
      </c>
      <c r="J34" s="515">
        <f ca="1">'ADV NON ASS'!Z12</f>
        <v>2604790.4191616625</v>
      </c>
      <c r="K34" s="516">
        <f t="shared" ref="K34:K37" ca="1" si="4">J34-(J34*$D$29)</f>
        <v>2344311.377245496</v>
      </c>
      <c r="L34" s="351"/>
    </row>
    <row r="35" spans="2:12">
      <c r="B35" s="349"/>
      <c r="C35" s="337">
        <v>36</v>
      </c>
      <c r="D35" s="515">
        <f ca="1">'ARR NON ASS'!Y11</f>
        <v>3437150.1942450851</v>
      </c>
      <c r="E35" s="516">
        <f t="shared" ca="1" si="3"/>
        <v>3093435.1748205768</v>
      </c>
      <c r="F35" s="351"/>
      <c r="H35" s="349"/>
      <c r="I35" s="337">
        <v>36</v>
      </c>
      <c r="J35" s="515">
        <f ca="1">'ADV NON ASS'!Z13</f>
        <v>3437150.1942450851</v>
      </c>
      <c r="K35" s="516">
        <f t="shared" ca="1" si="4"/>
        <v>3093435.1748205768</v>
      </c>
      <c r="L35" s="351"/>
    </row>
    <row r="36" spans="2:12">
      <c r="B36" s="349"/>
      <c r="C36" s="337">
        <v>48</v>
      </c>
      <c r="D36" s="515">
        <f ca="1">'ARR NON ASS'!Y12</f>
        <v>3993573.559788838</v>
      </c>
      <c r="E36" s="516">
        <f t="shared" ca="1" si="3"/>
        <v>3594216.2038099542</v>
      </c>
      <c r="F36" s="351"/>
      <c r="H36" s="349"/>
      <c r="I36" s="337">
        <v>48</v>
      </c>
      <c r="J36" s="515">
        <f ca="1">'ADV NON ASS'!Z14</f>
        <v>3993573.559788838</v>
      </c>
      <c r="K36" s="516">
        <f t="shared" ca="1" si="4"/>
        <v>3594216.2038099542</v>
      </c>
      <c r="L36" s="351"/>
    </row>
    <row r="37" spans="2:12" ht="13.5" thickBot="1">
      <c r="B37" s="349"/>
      <c r="C37" s="340">
        <v>60</v>
      </c>
      <c r="D37" s="517">
        <f ca="1">'ARR NON ASS'!Y13</f>
        <v>4397270.659590587</v>
      </c>
      <c r="E37" s="518">
        <f t="shared" ca="1" si="3"/>
        <v>3957543.5936315283</v>
      </c>
      <c r="F37" s="351"/>
      <c r="H37" s="349"/>
      <c r="I37" s="340">
        <v>60</v>
      </c>
      <c r="J37" s="517">
        <f ca="1">'ADV NON ASS'!Z15</f>
        <v>4397270.659590587</v>
      </c>
      <c r="K37" s="518">
        <f t="shared" ca="1" si="4"/>
        <v>3957543.5936315283</v>
      </c>
      <c r="L37" s="351"/>
    </row>
    <row r="38" spans="2:12" ht="13.5" thickBot="1">
      <c r="B38" s="349"/>
      <c r="C38" s="350"/>
      <c r="D38" s="350"/>
      <c r="E38" s="350"/>
      <c r="F38" s="351"/>
      <c r="H38" s="349"/>
      <c r="I38" s="350"/>
      <c r="J38" s="350"/>
      <c r="K38" s="350"/>
      <c r="L38" s="351"/>
    </row>
    <row r="39" spans="2:12">
      <c r="B39" s="349"/>
      <c r="C39" s="862" t="s">
        <v>255</v>
      </c>
      <c r="D39" s="863"/>
      <c r="E39" s="864"/>
      <c r="F39" s="351"/>
      <c r="H39" s="349"/>
      <c r="I39" s="862" t="s">
        <v>255</v>
      </c>
      <c r="J39" s="863"/>
      <c r="K39" s="864"/>
      <c r="L39" s="351"/>
    </row>
    <row r="40" spans="2:12">
      <c r="B40" s="349"/>
      <c r="C40" s="335" t="s">
        <v>28</v>
      </c>
      <c r="D40" s="306" t="s">
        <v>258</v>
      </c>
      <c r="E40" s="336" t="s">
        <v>190</v>
      </c>
      <c r="F40" s="351"/>
      <c r="H40" s="349"/>
      <c r="I40" s="335" t="s">
        <v>28</v>
      </c>
      <c r="J40" s="306" t="s">
        <v>258</v>
      </c>
      <c r="K40" s="336" t="s">
        <v>190</v>
      </c>
      <c r="L40" s="351"/>
    </row>
    <row r="41" spans="2:12">
      <c r="B41" s="349"/>
      <c r="C41" s="337">
        <v>12</v>
      </c>
      <c r="D41" s="515">
        <f ca="1">'ARR DG ASS'!Z9</f>
        <v>1518045.2426178306</v>
      </c>
      <c r="E41" s="516">
        <f ca="1">D41-(D41*$D$29)</f>
        <v>1366240.7183560475</v>
      </c>
      <c r="F41" s="351"/>
      <c r="H41" s="349"/>
      <c r="I41" s="337">
        <v>12</v>
      </c>
      <c r="J41" s="515">
        <f ca="1">'ADV DG ASS'!Z5</f>
        <v>1518045.2426178306</v>
      </c>
      <c r="K41" s="516">
        <f ca="1">J41-(J41*$D$29)</f>
        <v>1366240.7183560475</v>
      </c>
      <c r="L41" s="351"/>
    </row>
    <row r="42" spans="2:12">
      <c r="B42" s="349"/>
      <c r="C42" s="337">
        <v>24</v>
      </c>
      <c r="D42" s="515">
        <f ca="1">'ARR DG ASS'!Z10</f>
        <v>2692167.5774134696</v>
      </c>
      <c r="E42" s="516">
        <f t="shared" ref="E42:E45" ca="1" si="5">D42-(D42*$D$29)</f>
        <v>2422950.8196721226</v>
      </c>
      <c r="F42" s="351"/>
      <c r="H42" s="349"/>
      <c r="I42" s="337">
        <v>24</v>
      </c>
      <c r="J42" s="515">
        <f ca="1">'ADV DG ASS'!Z6</f>
        <v>2668791.7425622195</v>
      </c>
      <c r="K42" s="516">
        <f t="shared" ref="K42:K45" ca="1" si="6">J42-(J42*$D$29)</f>
        <v>2401912.5683059976</v>
      </c>
      <c r="L42" s="351"/>
    </row>
    <row r="43" spans="2:12">
      <c r="B43" s="349"/>
      <c r="C43" s="337">
        <v>36</v>
      </c>
      <c r="D43" s="515">
        <f ca="1">'ARR DG ASS'!Z11</f>
        <v>3600080.5747666657</v>
      </c>
      <c r="E43" s="516">
        <f t="shared" ca="1" si="5"/>
        <v>3240072.5172899989</v>
      </c>
      <c r="F43" s="351"/>
      <c r="H43" s="349"/>
      <c r="I43" s="337">
        <v>36</v>
      </c>
      <c r="J43" s="515">
        <f ca="1">'ADV DG ASS'!Z7</f>
        <v>3541663.8689317107</v>
      </c>
      <c r="K43" s="516">
        <f t="shared" ca="1" si="6"/>
        <v>3187497.4820385398</v>
      </c>
      <c r="L43" s="351"/>
    </row>
    <row r="44" spans="2:12">
      <c r="B44" s="349"/>
      <c r="C44" s="337">
        <v>48</v>
      </c>
      <c r="D44" s="515">
        <f ca="1">'ARR DG ASS'!Z12</f>
        <v>4233301.9755409211</v>
      </c>
      <c r="E44" s="516">
        <f t="shared" ca="1" si="5"/>
        <v>3809971.7779868292</v>
      </c>
      <c r="F44" s="351"/>
      <c r="H44" s="349"/>
      <c r="I44" s="337">
        <v>48</v>
      </c>
      <c r="J44" s="515">
        <f ca="1">'ADV DG ASS'!Z8</f>
        <v>4134995.2963311374</v>
      </c>
      <c r="K44" s="516">
        <f t="shared" ca="1" si="6"/>
        <v>3721495.7666980238</v>
      </c>
      <c r="L44" s="351"/>
    </row>
    <row r="45" spans="2:12" ht="13.5" thickBot="1">
      <c r="B45" s="349"/>
      <c r="C45" s="340">
        <v>60</v>
      </c>
      <c r="D45" s="517">
        <f ca="1">'ARR DG ASS'!Z13</f>
        <v>4218561.4849187732</v>
      </c>
      <c r="E45" s="518">
        <f t="shared" ca="1" si="5"/>
        <v>3796705.336426896</v>
      </c>
      <c r="F45" s="351"/>
      <c r="H45" s="349"/>
      <c r="I45" s="340">
        <v>60</v>
      </c>
      <c r="J45" s="517">
        <f ca="1">'ADV DG ASS'!Z9</f>
        <v>4614698.1627296209</v>
      </c>
      <c r="K45" s="518">
        <f t="shared" ca="1" si="6"/>
        <v>4153228.346456659</v>
      </c>
      <c r="L45" s="351"/>
    </row>
    <row r="46" spans="2:12" ht="13.5" thickBot="1">
      <c r="B46" s="343"/>
      <c r="C46" s="344"/>
      <c r="D46" s="344"/>
      <c r="E46" s="344"/>
      <c r="F46" s="345"/>
      <c r="H46" s="343"/>
      <c r="I46" s="344"/>
      <c r="J46" s="344"/>
      <c r="K46" s="344"/>
      <c r="L46" s="345"/>
    </row>
    <row r="47" spans="2:12" ht="13.5" thickTop="1"/>
    <row r="49" spans="2:6" ht="13.5" thickBot="1"/>
    <row r="50" spans="2:6" ht="14.25" thickTop="1" thickBot="1">
      <c r="B50" s="346"/>
      <c r="C50" s="347"/>
      <c r="D50" s="347"/>
      <c r="E50" s="347"/>
      <c r="F50" s="348"/>
    </row>
    <row r="51" spans="2:6">
      <c r="B51" s="349"/>
      <c r="C51" s="867" t="s">
        <v>294</v>
      </c>
      <c r="D51" s="868"/>
      <c r="E51" s="869"/>
      <c r="F51" s="351"/>
    </row>
    <row r="52" spans="2:6" ht="13.5" thickBot="1">
      <c r="B52" s="349"/>
      <c r="C52" s="870" t="s">
        <v>254</v>
      </c>
      <c r="D52" s="871"/>
      <c r="E52" s="872"/>
      <c r="F52" s="351"/>
    </row>
    <row r="53" spans="2:6">
      <c r="B53" s="349"/>
      <c r="C53" s="350"/>
      <c r="D53" s="865">
        <v>0.15</v>
      </c>
      <c r="E53" s="350"/>
      <c r="F53" s="351"/>
    </row>
    <row r="54" spans="2:6" ht="13.5" thickBot="1">
      <c r="B54" s="349"/>
      <c r="C54" s="350"/>
      <c r="D54" s="866"/>
      <c r="E54" s="350"/>
      <c r="F54" s="351"/>
    </row>
    <row r="55" spans="2:6">
      <c r="B55" s="349"/>
      <c r="C55" s="862" t="s">
        <v>153</v>
      </c>
      <c r="D55" s="863"/>
      <c r="E55" s="864"/>
      <c r="F55" s="351"/>
    </row>
    <row r="56" spans="2:6">
      <c r="B56" s="349"/>
      <c r="C56" s="335" t="s">
        <v>28</v>
      </c>
      <c r="D56" s="306" t="s">
        <v>295</v>
      </c>
      <c r="E56" s="336" t="s">
        <v>294</v>
      </c>
      <c r="F56" s="351"/>
    </row>
    <row r="57" spans="2:6">
      <c r="B57" s="349"/>
      <c r="C57" s="337">
        <v>12</v>
      </c>
      <c r="D57" s="515">
        <f>'ARR NON ASS'!Y33</f>
        <v>0</v>
      </c>
      <c r="E57" s="516">
        <f>D57-(D57*$D$29)</f>
        <v>0</v>
      </c>
      <c r="F57" s="351"/>
    </row>
    <row r="58" spans="2:6">
      <c r="B58" s="349"/>
      <c r="C58" s="337">
        <v>24</v>
      </c>
      <c r="D58" s="515">
        <f>'ARR NON ASS'!Y34</f>
        <v>0</v>
      </c>
      <c r="E58" s="516">
        <f t="shared" ref="E58:E61" si="7">D58-(D58*$D$29)</f>
        <v>0</v>
      </c>
      <c r="F58" s="351"/>
    </row>
    <row r="59" spans="2:6">
      <c r="B59" s="349"/>
      <c r="C59" s="337">
        <v>36</v>
      </c>
      <c r="D59" s="515">
        <f>'ARR NON ASS'!Y35</f>
        <v>0</v>
      </c>
      <c r="E59" s="516">
        <f t="shared" si="7"/>
        <v>0</v>
      </c>
      <c r="F59" s="351"/>
    </row>
    <row r="60" spans="2:6">
      <c r="B60" s="349"/>
      <c r="C60" s="337">
        <v>48</v>
      </c>
      <c r="D60" s="515">
        <f>'ARR NON ASS'!Y36</f>
        <v>0</v>
      </c>
      <c r="E60" s="516">
        <f t="shared" si="7"/>
        <v>0</v>
      </c>
      <c r="F60" s="351"/>
    </row>
    <row r="61" spans="2:6" ht="13.5" thickBot="1">
      <c r="B61" s="349"/>
      <c r="C61" s="340">
        <v>60</v>
      </c>
      <c r="D61" s="517">
        <f>'ARR NON ASS'!Y37</f>
        <v>0</v>
      </c>
      <c r="E61" s="518">
        <f t="shared" si="7"/>
        <v>0</v>
      </c>
      <c r="F61" s="351"/>
    </row>
    <row r="62" spans="2:6" ht="13.5" thickBot="1">
      <c r="B62" s="349"/>
      <c r="C62" s="350"/>
      <c r="D62" s="350"/>
      <c r="E62" s="350"/>
      <c r="F62" s="351"/>
    </row>
    <row r="63" spans="2:6">
      <c r="B63" s="349"/>
      <c r="C63" s="862" t="s">
        <v>255</v>
      </c>
      <c r="D63" s="863"/>
      <c r="E63" s="864"/>
      <c r="F63" s="351"/>
    </row>
    <row r="64" spans="2:6">
      <c r="B64" s="349"/>
      <c r="C64" s="335" t="s">
        <v>28</v>
      </c>
      <c r="D64" s="306" t="s">
        <v>296</v>
      </c>
      <c r="E64" s="336" t="s">
        <v>294</v>
      </c>
      <c r="F64" s="351"/>
    </row>
    <row r="65" spans="2:6">
      <c r="B65" s="349"/>
      <c r="C65" s="337">
        <v>12</v>
      </c>
      <c r="D65" s="515">
        <f>'Simulasi Asuransi'!K11*D53</f>
        <v>136500</v>
      </c>
      <c r="E65" s="516">
        <f>D65-(D65*$D$29)</f>
        <v>122850</v>
      </c>
      <c r="F65" s="351"/>
    </row>
    <row r="66" spans="2:6">
      <c r="B66" s="349"/>
      <c r="C66" s="337">
        <v>24</v>
      </c>
      <c r="D66" s="515">
        <f>('Simulasi Asuransi'!K11+'Simulasi Asuransi'!K12)*D53</f>
        <v>252000</v>
      </c>
      <c r="E66" s="516">
        <f t="shared" ref="E66:E69" si="8">D66-(D66*$D$29)</f>
        <v>226800</v>
      </c>
      <c r="F66" s="351"/>
    </row>
    <row r="67" spans="2:6">
      <c r="B67" s="349"/>
      <c r="C67" s="337">
        <v>36</v>
      </c>
      <c r="D67" s="515">
        <f>('Simulasi Asuransi'!K11+'Simulasi Asuransi'!K12+'Simulasi Asuransi'!K13)*D53</f>
        <v>354000</v>
      </c>
      <c r="E67" s="516">
        <f t="shared" si="8"/>
        <v>318600</v>
      </c>
      <c r="F67" s="351"/>
    </row>
    <row r="68" spans="2:6">
      <c r="B68" s="349"/>
      <c r="C68" s="337">
        <v>48</v>
      </c>
      <c r="D68" s="515">
        <f>('Simulasi Asuransi'!K11+'Simulasi Asuransi'!K12+'Simulasi Asuransi'!K13+'Simulasi Asuransi'!K14)*D53</f>
        <v>450000</v>
      </c>
      <c r="E68" s="516">
        <f t="shared" si="8"/>
        <v>405000</v>
      </c>
      <c r="F68" s="351"/>
    </row>
    <row r="69" spans="2:6" ht="13.5" thickBot="1">
      <c r="B69" s="349"/>
      <c r="C69" s="340">
        <v>60</v>
      </c>
      <c r="D69" s="517">
        <f>('Simulasi Asuransi'!K11+'Simulasi Asuransi'!K12+'Simulasi Asuransi'!K13+'Simulasi Asuransi'!K14+'Simulasi Asuransi'!K11)*D53</f>
        <v>586500</v>
      </c>
      <c r="E69" s="518">
        <f t="shared" si="8"/>
        <v>527850</v>
      </c>
      <c r="F69" s="351"/>
    </row>
    <row r="70" spans="2:6" ht="13.5" thickBot="1">
      <c r="B70" s="343"/>
      <c r="C70" s="344"/>
      <c r="D70" s="344"/>
      <c r="E70" s="344"/>
      <c r="F70" s="345"/>
    </row>
    <row r="71" spans="2:6" ht="13.5" thickTop="1"/>
  </sheetData>
  <sheetProtection algorithmName="SHA-512" hashValue="zRvbC/seNMQGzpOgbBXVNxLCdsM0224ACchsEDU2moG3Fn2zMMitQUrJXS3dHC0wli4iqFlDR9CrU6nGA/4K9A==" saltValue="TQHKP7yfEaF7HflDZCt5LA==" spinCount="100000" sheet="1" objects="1" scenarios="1"/>
  <mergeCells count="23">
    <mergeCell ref="C51:E51"/>
    <mergeCell ref="C52:E52"/>
    <mergeCell ref="D53:D54"/>
    <mergeCell ref="C55:E55"/>
    <mergeCell ref="C63:E63"/>
    <mergeCell ref="I3:K3"/>
    <mergeCell ref="I4:K4"/>
    <mergeCell ref="I7:K7"/>
    <mergeCell ref="I15:K15"/>
    <mergeCell ref="C27:E27"/>
    <mergeCell ref="C7:E7"/>
    <mergeCell ref="C15:E15"/>
    <mergeCell ref="C3:E3"/>
    <mergeCell ref="C4:E4"/>
    <mergeCell ref="C31:E31"/>
    <mergeCell ref="C39:E39"/>
    <mergeCell ref="D29:D30"/>
    <mergeCell ref="I27:K27"/>
    <mergeCell ref="I28:K28"/>
    <mergeCell ref="J29:J30"/>
    <mergeCell ref="I31:K31"/>
    <mergeCell ref="I39:K39"/>
    <mergeCell ref="C28:E28"/>
  </mergeCells>
  <pageMargins left="0.7" right="0.7" top="0.75" bottom="0.75" header="0.3" footer="0.3"/>
  <pageSetup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G31"/>
  <sheetViews>
    <sheetView showGridLines="0" showRowColHeaders="0" zoomScale="120" zoomScaleNormal="120" workbookViewId="0">
      <selection activeCell="C4" sqref="C4:F15"/>
    </sheetView>
  </sheetViews>
  <sheetFormatPr defaultRowHeight="12.75"/>
  <cols>
    <col min="1" max="1" width="2.140625" customWidth="1"/>
    <col min="2" max="2" width="4" customWidth="1"/>
  </cols>
  <sheetData>
    <row r="2" spans="2:6" ht="22.5">
      <c r="B2" s="873" t="s">
        <v>305</v>
      </c>
      <c r="C2" s="873"/>
      <c r="D2" s="873"/>
      <c r="E2" s="873"/>
    </row>
    <row r="3" spans="2:6" ht="5.25" customHeight="1">
      <c r="B3" s="556"/>
      <c r="C3" s="556"/>
      <c r="D3" s="556"/>
      <c r="E3" s="556"/>
    </row>
    <row r="4" spans="2:6">
      <c r="C4" s="876" t="s">
        <v>313</v>
      </c>
      <c r="D4" s="876"/>
      <c r="E4" s="876"/>
      <c r="F4" s="876"/>
    </row>
    <row r="5" spans="2:6">
      <c r="C5" s="876"/>
      <c r="D5" s="876"/>
      <c r="E5" s="876"/>
      <c r="F5" s="876"/>
    </row>
    <row r="6" spans="2:6">
      <c r="C6" s="876"/>
      <c r="D6" s="876"/>
      <c r="E6" s="876"/>
      <c r="F6" s="876"/>
    </row>
    <row r="7" spans="2:6">
      <c r="C7" s="876"/>
      <c r="D7" s="876"/>
      <c r="E7" s="876"/>
      <c r="F7" s="876"/>
    </row>
    <row r="8" spans="2:6">
      <c r="C8" s="876"/>
      <c r="D8" s="876"/>
      <c r="E8" s="876"/>
      <c r="F8" s="876"/>
    </row>
    <row r="9" spans="2:6">
      <c r="C9" s="876"/>
      <c r="D9" s="876"/>
      <c r="E9" s="876"/>
      <c r="F9" s="876"/>
    </row>
    <row r="10" spans="2:6">
      <c r="C10" s="876"/>
      <c r="D10" s="876"/>
      <c r="E10" s="876"/>
      <c r="F10" s="876"/>
    </row>
    <row r="11" spans="2:6">
      <c r="C11" s="876"/>
      <c r="D11" s="876"/>
      <c r="E11" s="876"/>
      <c r="F11" s="876"/>
    </row>
    <row r="12" spans="2:6">
      <c r="C12" s="876"/>
      <c r="D12" s="876"/>
      <c r="E12" s="876"/>
      <c r="F12" s="876"/>
    </row>
    <row r="13" spans="2:6">
      <c r="C13" s="876"/>
      <c r="D13" s="876"/>
      <c r="E13" s="876"/>
      <c r="F13" s="876"/>
    </row>
    <row r="14" spans="2:6">
      <c r="C14" s="876"/>
      <c r="D14" s="876"/>
      <c r="E14" s="876"/>
      <c r="F14" s="876"/>
    </row>
    <row r="15" spans="2:6" ht="31.5" customHeight="1">
      <c r="C15" s="876"/>
      <c r="D15" s="876"/>
      <c r="E15" s="876"/>
      <c r="F15" s="876"/>
    </row>
    <row r="17" spans="2:7" ht="22.5">
      <c r="B17" s="873" t="s">
        <v>306</v>
      </c>
      <c r="C17" s="873"/>
      <c r="D17" s="873"/>
      <c r="E17" s="873"/>
    </row>
    <row r="18" spans="2:7" ht="5.25" customHeight="1">
      <c r="B18" s="556"/>
      <c r="C18" s="556"/>
      <c r="D18" s="556"/>
      <c r="E18" s="556"/>
    </row>
    <row r="19" spans="2:7" ht="12.75" customHeight="1">
      <c r="C19" s="876" t="s">
        <v>307</v>
      </c>
      <c r="D19" s="876"/>
      <c r="E19" s="876"/>
      <c r="F19" s="876"/>
    </row>
    <row r="20" spans="2:7">
      <c r="C20" s="876" t="s">
        <v>308</v>
      </c>
      <c r="D20" s="876"/>
      <c r="E20" s="876"/>
      <c r="F20" s="876"/>
    </row>
    <row r="21" spans="2:7">
      <c r="C21" s="876" t="s">
        <v>309</v>
      </c>
      <c r="D21" s="876"/>
      <c r="E21" s="876"/>
      <c r="F21" s="557"/>
    </row>
    <row r="22" spans="2:7">
      <c r="C22" s="557"/>
      <c r="D22" s="557"/>
      <c r="E22" s="557"/>
      <c r="F22" s="557"/>
    </row>
    <row r="23" spans="2:7">
      <c r="C23" s="557"/>
      <c r="D23" s="557"/>
      <c r="E23" s="557"/>
      <c r="F23" s="557"/>
    </row>
    <row r="24" spans="2:7" ht="22.5">
      <c r="B24" s="873" t="s">
        <v>311</v>
      </c>
      <c r="C24" s="873"/>
      <c r="D24" s="873"/>
      <c r="E24" s="873"/>
      <c r="F24" s="873"/>
      <c r="G24" s="873"/>
    </row>
    <row r="25" spans="2:7" ht="7.5" customHeight="1">
      <c r="B25" s="558"/>
      <c r="C25" s="558"/>
      <c r="D25" s="558"/>
      <c r="E25" s="558"/>
      <c r="F25" s="558"/>
      <c r="G25" s="558"/>
    </row>
    <row r="26" spans="2:7" s="390" customFormat="1" ht="20.100000000000001" customHeight="1">
      <c r="C26" s="875" t="s">
        <v>310</v>
      </c>
      <c r="D26" s="875"/>
      <c r="E26" s="875"/>
      <c r="F26" s="875"/>
    </row>
    <row r="27" spans="2:7" s="390" customFormat="1" ht="20.100000000000001" customHeight="1">
      <c r="C27" s="877" t="s">
        <v>264</v>
      </c>
      <c r="D27" s="877"/>
      <c r="E27" s="877"/>
      <c r="F27" s="877"/>
    </row>
    <row r="28" spans="2:7" s="390" customFormat="1" ht="20.100000000000001" customHeight="1">
      <c r="C28" s="874" t="s">
        <v>10487</v>
      </c>
      <c r="D28" s="874"/>
      <c r="E28" s="874"/>
      <c r="F28" s="874"/>
    </row>
    <row r="29" spans="2:7" s="390" customFormat="1" ht="20.100000000000001" customHeight="1">
      <c r="C29" s="874"/>
      <c r="D29" s="874"/>
      <c r="E29" s="874"/>
      <c r="F29" s="874"/>
    </row>
    <row r="30" spans="2:7">
      <c r="C30" s="557"/>
      <c r="D30" s="557"/>
      <c r="E30" s="557"/>
      <c r="F30" s="557"/>
    </row>
    <row r="31" spans="2:7">
      <c r="C31" s="557"/>
      <c r="D31" s="557"/>
      <c r="E31" s="557"/>
      <c r="F31" s="557"/>
    </row>
  </sheetData>
  <sheetProtection algorithmName="SHA-512" hashValue="HNhAZwDbhBFyNZQ6+qoehyr/KH5OE5srQbCnhjauWM26N6kawZOeK/8iMXfCmlXT7GOJE/Mi0Qz8V4wJrLFUkg==" saltValue="tHvdkzE4rbvszneRvKs3Og==" spinCount="100000" sheet="1" objects="1" scenarios="1"/>
  <mergeCells count="11">
    <mergeCell ref="B24:G24"/>
    <mergeCell ref="C28:F28"/>
    <mergeCell ref="C29:F29"/>
    <mergeCell ref="C26:F26"/>
    <mergeCell ref="B2:E2"/>
    <mergeCell ref="C4:F15"/>
    <mergeCell ref="B17:E17"/>
    <mergeCell ref="C19:F19"/>
    <mergeCell ref="C20:F20"/>
    <mergeCell ref="C21:E21"/>
    <mergeCell ref="C27:F27"/>
  </mergeCells>
  <hyperlinks>
    <hyperlink ref="C26:F26" r:id="rId1" display="Bagus Sudarsana (085-938-300-600)"/>
    <hyperlink ref="C27:F27" r:id="rId2" display="www.baguspedia.biz.id"/>
    <hyperlink ref="C28:F28" r:id="rId3" display="Layanan Digital"/>
  </hyperlinks>
  <pageMargins left="0.7" right="0.7" top="0.75" bottom="0.75" header="0.3" footer="0.3"/>
  <pageSetup paperSize="0" orientation="portrait" horizontalDpi="203" verticalDpi="203"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R117"/>
  <sheetViews>
    <sheetView showGridLines="0" showRowColHeaders="0" zoomScaleNormal="100" workbookViewId="0">
      <selection activeCell="G12" sqref="G12"/>
    </sheetView>
  </sheetViews>
  <sheetFormatPr defaultRowHeight="12.75"/>
  <cols>
    <col min="1" max="1" width="9.140625" customWidth="1"/>
    <col min="2" max="2" width="3" customWidth="1"/>
    <col min="4" max="4" width="16.5703125" customWidth="1"/>
    <col min="5" max="5" width="12.140625" customWidth="1"/>
    <col min="6" max="6" width="14" customWidth="1"/>
    <col min="7" max="7" width="14.85546875" customWidth="1"/>
    <col min="8" max="8" width="13.85546875" customWidth="1"/>
    <col min="9" max="9" width="3.7109375" customWidth="1"/>
    <col min="11" max="11" width="4.85546875" customWidth="1"/>
    <col min="13" max="13" width="16.5703125" customWidth="1"/>
    <col min="14" max="14" width="12.140625" bestFit="1" customWidth="1"/>
    <col min="15" max="15" width="14.42578125" customWidth="1"/>
    <col min="16" max="16" width="13.5703125" customWidth="1"/>
    <col min="17" max="17" width="13.42578125" customWidth="1"/>
    <col min="18" max="18" width="3.5703125" customWidth="1"/>
  </cols>
  <sheetData>
    <row r="2" spans="2:18" ht="30">
      <c r="B2" s="879" t="s">
        <v>259</v>
      </c>
      <c r="C2" s="879"/>
      <c r="D2" s="879"/>
      <c r="E2" s="879"/>
      <c r="F2" s="879"/>
      <c r="G2" s="879"/>
      <c r="H2" s="879"/>
      <c r="I2" s="879"/>
      <c r="K2" s="879" t="s">
        <v>263</v>
      </c>
      <c r="L2" s="879"/>
      <c r="M2" s="879"/>
      <c r="N2" s="879"/>
      <c r="O2" s="879"/>
      <c r="P2" s="879"/>
      <c r="Q2" s="879"/>
      <c r="R2" s="879"/>
    </row>
    <row r="3" spans="2:18" ht="13.5" thickBot="1"/>
    <row r="4" spans="2:18" ht="14.25" thickTop="1" thickBot="1">
      <c r="B4" s="346"/>
      <c r="C4" s="347"/>
      <c r="D4" s="347"/>
      <c r="E4" s="347"/>
      <c r="F4" s="347"/>
      <c r="G4" s="347"/>
      <c r="H4" s="347"/>
      <c r="I4" s="348"/>
      <c r="K4" s="346"/>
      <c r="L4" s="347"/>
      <c r="M4" s="347"/>
      <c r="N4" s="347"/>
      <c r="O4" s="347"/>
      <c r="P4" s="347"/>
      <c r="Q4" s="347"/>
      <c r="R4" s="348"/>
    </row>
    <row r="5" spans="2:18">
      <c r="B5" s="349"/>
      <c r="C5" s="867" t="s">
        <v>259</v>
      </c>
      <c r="D5" s="868"/>
      <c r="E5" s="868"/>
      <c r="F5" s="868"/>
      <c r="G5" s="868"/>
      <c r="H5" s="869"/>
      <c r="I5" s="351"/>
      <c r="K5" s="349"/>
      <c r="L5" s="867" t="s">
        <v>263</v>
      </c>
      <c r="M5" s="868"/>
      <c r="N5" s="868"/>
      <c r="O5" s="868"/>
      <c r="P5" s="868"/>
      <c r="Q5" s="869"/>
      <c r="R5" s="351"/>
    </row>
    <row r="6" spans="2:18" ht="13.5" thickBot="1">
      <c r="B6" s="349"/>
      <c r="C6" s="870" t="s">
        <v>261</v>
      </c>
      <c r="D6" s="871"/>
      <c r="E6" s="871"/>
      <c r="F6" s="871"/>
      <c r="G6" s="871"/>
      <c r="H6" s="872"/>
      <c r="I6" s="351"/>
      <c r="K6" s="349"/>
      <c r="L6" s="870" t="s">
        <v>261</v>
      </c>
      <c r="M6" s="871"/>
      <c r="N6" s="871"/>
      <c r="O6" s="871"/>
      <c r="P6" s="871"/>
      <c r="Q6" s="872"/>
      <c r="R6" s="351"/>
    </row>
    <row r="7" spans="2:18">
      <c r="B7" s="349"/>
      <c r="C7" s="350"/>
      <c r="D7" s="350"/>
      <c r="E7" s="350"/>
      <c r="F7" s="350"/>
      <c r="G7" s="350"/>
      <c r="H7" s="350"/>
      <c r="I7" s="351"/>
      <c r="K7" s="349"/>
      <c r="L7" s="350"/>
      <c r="M7" s="350"/>
      <c r="N7" s="350"/>
      <c r="O7" s="350"/>
      <c r="P7" s="350"/>
      <c r="Q7" s="350"/>
      <c r="R7" s="351"/>
    </row>
    <row r="8" spans="2:18" ht="13.5" thickBot="1">
      <c r="B8" s="349"/>
      <c r="C8" s="350"/>
      <c r="D8" s="350"/>
      <c r="E8" s="350"/>
      <c r="F8" s="350"/>
      <c r="G8" s="350"/>
      <c r="H8" s="350"/>
      <c r="I8" s="351"/>
      <c r="K8" s="349"/>
      <c r="L8" s="350"/>
      <c r="M8" s="350"/>
      <c r="N8" s="350"/>
      <c r="O8" s="350"/>
      <c r="P8" s="350"/>
      <c r="Q8" s="350"/>
      <c r="R8" s="351"/>
    </row>
    <row r="9" spans="2:18">
      <c r="B9" s="349"/>
      <c r="C9" s="862" t="s">
        <v>153</v>
      </c>
      <c r="D9" s="863"/>
      <c r="E9" s="878"/>
      <c r="F9" s="878"/>
      <c r="G9" s="878"/>
      <c r="H9" s="864"/>
      <c r="I9" s="351"/>
      <c r="K9" s="349"/>
      <c r="L9" s="862" t="s">
        <v>153</v>
      </c>
      <c r="M9" s="863"/>
      <c r="N9" s="878"/>
      <c r="O9" s="878"/>
      <c r="P9" s="878"/>
      <c r="Q9" s="864"/>
      <c r="R9" s="351"/>
    </row>
    <row r="10" spans="2:18">
      <c r="B10" s="349"/>
      <c r="C10" s="354" t="s">
        <v>28</v>
      </c>
      <c r="D10" s="355" t="s">
        <v>260</v>
      </c>
      <c r="E10" s="356" t="s">
        <v>251</v>
      </c>
      <c r="F10" s="356" t="s">
        <v>294</v>
      </c>
      <c r="G10" s="356" t="s">
        <v>190</v>
      </c>
      <c r="H10" s="357" t="s">
        <v>8</v>
      </c>
      <c r="I10" s="351"/>
      <c r="K10" s="349"/>
      <c r="L10" s="354" t="s">
        <v>28</v>
      </c>
      <c r="M10" s="355" t="s">
        <v>260</v>
      </c>
      <c r="N10" s="356" t="s">
        <v>251</v>
      </c>
      <c r="O10" s="356"/>
      <c r="P10" s="356" t="s">
        <v>190</v>
      </c>
      <c r="Q10" s="357" t="s">
        <v>8</v>
      </c>
      <c r="R10" s="351"/>
    </row>
    <row r="11" spans="2:18">
      <c r="B11" s="349"/>
      <c r="C11" s="337">
        <v>12</v>
      </c>
      <c r="D11" s="515">
        <f>sisa_adm_freelance12</f>
        <v>4800000</v>
      </c>
      <c r="E11" s="519">
        <f>refund_adm_freelance12</f>
        <v>300000</v>
      </c>
      <c r="F11" s="519">
        <v>0</v>
      </c>
      <c r="G11" s="519">
        <f ca="1">'DATA REFUND'!$E$33</f>
        <v>1341902.31362468</v>
      </c>
      <c r="H11" s="516">
        <f ca="1">SUM(D11:G11)</f>
        <v>6441902.31362468</v>
      </c>
      <c r="I11" s="351"/>
      <c r="K11" s="349"/>
      <c r="L11" s="337">
        <v>12</v>
      </c>
      <c r="M11" s="515">
        <f>sisa_adm_freelance12</f>
        <v>4800000</v>
      </c>
      <c r="N11" s="519">
        <f>refund_adm_freelance12</f>
        <v>300000</v>
      </c>
      <c r="O11" s="519">
        <v>0</v>
      </c>
      <c r="P11" s="519">
        <f ca="1">'DATA REFUND'!$K$33</f>
        <v>1341902.31362468</v>
      </c>
      <c r="Q11" s="516">
        <f ca="1">SUM(M11:P11)</f>
        <v>6441902.31362468</v>
      </c>
      <c r="R11" s="351"/>
    </row>
    <row r="12" spans="2:18">
      <c r="B12" s="349"/>
      <c r="C12" s="337">
        <v>24</v>
      </c>
      <c r="D12" s="515">
        <f>sisa_adm_freelance24</f>
        <v>4500000</v>
      </c>
      <c r="E12" s="519">
        <f>refund_adm_freelance12</f>
        <v>300000</v>
      </c>
      <c r="F12" s="519">
        <v>0</v>
      </c>
      <c r="G12" s="519">
        <f ca="1">'DATA REFUND'!$E$34</f>
        <v>2344311.377245496</v>
      </c>
      <c r="H12" s="516">
        <f t="shared" ref="H12:H15" ca="1" si="0">SUM(D12:G12)</f>
        <v>7144311.377245496</v>
      </c>
      <c r="I12" s="351"/>
      <c r="K12" s="349"/>
      <c r="L12" s="337">
        <v>24</v>
      </c>
      <c r="M12" s="515">
        <f>sisa_adm_freelance24</f>
        <v>4500000</v>
      </c>
      <c r="N12" s="519">
        <f>refund_adm_freelance12</f>
        <v>300000</v>
      </c>
      <c r="O12" s="519">
        <v>0</v>
      </c>
      <c r="P12" s="519">
        <f ca="1">'DATA REFUND'!$K$34</f>
        <v>2344311.377245496</v>
      </c>
      <c r="Q12" s="516">
        <f t="shared" ref="Q12:Q15" ca="1" si="1">SUM(M12:P12)</f>
        <v>7144311.377245496</v>
      </c>
      <c r="R12" s="351"/>
    </row>
    <row r="13" spans="2:18">
      <c r="B13" s="349"/>
      <c r="C13" s="337">
        <v>36</v>
      </c>
      <c r="D13" s="515">
        <f>sisa_adm_freelance36</f>
        <v>4200000</v>
      </c>
      <c r="E13" s="519">
        <f>refund_adm_freelance12</f>
        <v>300000</v>
      </c>
      <c r="F13" s="519">
        <v>0</v>
      </c>
      <c r="G13" s="519">
        <f ca="1">'DATA REFUND'!$E$35</f>
        <v>3093435.1748205768</v>
      </c>
      <c r="H13" s="516">
        <f t="shared" ca="1" si="0"/>
        <v>7593435.1748205768</v>
      </c>
      <c r="I13" s="351"/>
      <c r="K13" s="349"/>
      <c r="L13" s="337">
        <v>36</v>
      </c>
      <c r="M13" s="515">
        <f>sisa_adm_freelance36</f>
        <v>4200000</v>
      </c>
      <c r="N13" s="519">
        <f>refund_adm_freelance12</f>
        <v>300000</v>
      </c>
      <c r="O13" s="519">
        <v>0</v>
      </c>
      <c r="P13" s="519">
        <f ca="1">'DATA REFUND'!$K$35</f>
        <v>3093435.1748205768</v>
      </c>
      <c r="Q13" s="516">
        <f t="shared" ca="1" si="1"/>
        <v>7593435.1748205768</v>
      </c>
      <c r="R13" s="351"/>
    </row>
    <row r="14" spans="2:18">
      <c r="B14" s="349"/>
      <c r="C14" s="337">
        <v>48</v>
      </c>
      <c r="D14" s="515">
        <f>sisa_adm_freelance48</f>
        <v>3850000</v>
      </c>
      <c r="E14" s="519">
        <f>refund_adm_freelance12</f>
        <v>300000</v>
      </c>
      <c r="F14" s="519">
        <v>0</v>
      </c>
      <c r="G14" s="519">
        <f ca="1">'DATA REFUND'!$E$36</f>
        <v>3594216.2038099542</v>
      </c>
      <c r="H14" s="516">
        <f t="shared" ca="1" si="0"/>
        <v>7744216.2038099542</v>
      </c>
      <c r="I14" s="351"/>
      <c r="K14" s="349"/>
      <c r="L14" s="337">
        <v>48</v>
      </c>
      <c r="M14" s="515">
        <f>sisa_adm_freelance48</f>
        <v>3850000</v>
      </c>
      <c r="N14" s="519">
        <f>refund_adm_freelance12</f>
        <v>300000</v>
      </c>
      <c r="O14" s="519">
        <v>0</v>
      </c>
      <c r="P14" s="519">
        <f ca="1">'DATA REFUND'!$K$36</f>
        <v>3594216.2038099542</v>
      </c>
      <c r="Q14" s="516">
        <f t="shared" ca="1" si="1"/>
        <v>7744216.2038099542</v>
      </c>
      <c r="R14" s="351"/>
    </row>
    <row r="15" spans="2:18" ht="13.5" thickBot="1">
      <c r="B15" s="349"/>
      <c r="C15" s="340">
        <v>60</v>
      </c>
      <c r="D15" s="517">
        <f>sisa_adm_freelance60</f>
        <v>3600000</v>
      </c>
      <c r="E15" s="520">
        <f>refund_adm_freelance12</f>
        <v>300000</v>
      </c>
      <c r="F15" s="520">
        <v>0</v>
      </c>
      <c r="G15" s="520">
        <f ca="1">'DATA REFUND'!$E$37</f>
        <v>3957543.5936315283</v>
      </c>
      <c r="H15" s="518">
        <f t="shared" ca="1" si="0"/>
        <v>7857543.5936315283</v>
      </c>
      <c r="I15" s="351"/>
      <c r="K15" s="349"/>
      <c r="L15" s="340">
        <v>60</v>
      </c>
      <c r="M15" s="517">
        <f>sisa_adm_freelance60</f>
        <v>3600000</v>
      </c>
      <c r="N15" s="520">
        <f>refund_adm_freelance12</f>
        <v>300000</v>
      </c>
      <c r="O15" s="520">
        <v>0</v>
      </c>
      <c r="P15" s="517">
        <f ca="1">'DATA REFUND'!$K$37</f>
        <v>3957543.5936315283</v>
      </c>
      <c r="Q15" s="518">
        <f t="shared" ca="1" si="1"/>
        <v>7857543.5936315283</v>
      </c>
      <c r="R15" s="351"/>
    </row>
    <row r="16" spans="2:18" ht="13.5" thickBot="1">
      <c r="B16" s="349"/>
      <c r="C16" s="350"/>
      <c r="D16" s="350"/>
      <c r="E16" s="350"/>
      <c r="F16" s="350"/>
      <c r="G16" s="350"/>
      <c r="H16" s="350"/>
      <c r="I16" s="351"/>
      <c r="K16" s="349"/>
      <c r="L16" s="350"/>
      <c r="M16" s="350"/>
      <c r="N16" s="350"/>
      <c r="O16" s="350"/>
      <c r="P16" s="350"/>
      <c r="Q16" s="350"/>
      <c r="R16" s="351"/>
    </row>
    <row r="17" spans="2:18">
      <c r="B17" s="349"/>
      <c r="C17" s="862" t="s">
        <v>135</v>
      </c>
      <c r="D17" s="863"/>
      <c r="E17" s="878"/>
      <c r="F17" s="878"/>
      <c r="G17" s="878"/>
      <c r="H17" s="864"/>
      <c r="I17" s="351"/>
      <c r="K17" s="349"/>
      <c r="L17" s="862" t="s">
        <v>135</v>
      </c>
      <c r="M17" s="863"/>
      <c r="N17" s="878"/>
      <c r="O17" s="878"/>
      <c r="P17" s="878"/>
      <c r="Q17" s="864"/>
      <c r="R17" s="351"/>
    </row>
    <row r="18" spans="2:18">
      <c r="B18" s="349"/>
      <c r="C18" s="354" t="s">
        <v>28</v>
      </c>
      <c r="D18" s="355" t="s">
        <v>260</v>
      </c>
      <c r="E18" s="356" t="s">
        <v>251</v>
      </c>
      <c r="F18" s="356" t="s">
        <v>294</v>
      </c>
      <c r="G18" s="356" t="s">
        <v>190</v>
      </c>
      <c r="H18" s="357" t="s">
        <v>8</v>
      </c>
      <c r="I18" s="351"/>
      <c r="K18" s="349"/>
      <c r="L18" s="354" t="s">
        <v>28</v>
      </c>
      <c r="M18" s="355" t="s">
        <v>260</v>
      </c>
      <c r="N18" s="356" t="s">
        <v>251</v>
      </c>
      <c r="O18" s="356" t="s">
        <v>294</v>
      </c>
      <c r="P18" s="356" t="s">
        <v>190</v>
      </c>
      <c r="Q18" s="357" t="s">
        <v>8</v>
      </c>
      <c r="R18" s="351"/>
    </row>
    <row r="19" spans="2:18">
      <c r="B19" s="349"/>
      <c r="C19" s="337">
        <v>12</v>
      </c>
      <c r="D19" s="515">
        <f>sisa_adm_freelance12</f>
        <v>4800000</v>
      </c>
      <c r="E19" s="519">
        <f>refund_adm_freelance12</f>
        <v>300000</v>
      </c>
      <c r="F19" s="519">
        <f>'DATA REFUND'!$E$65</f>
        <v>122850</v>
      </c>
      <c r="G19" s="519">
        <f ca="1">'DATA REFUND'!$E$41</f>
        <v>1366240.7183560475</v>
      </c>
      <c r="H19" s="516">
        <f ca="1">SUM(D19:G19)</f>
        <v>6589090.7183560478</v>
      </c>
      <c r="I19" s="351"/>
      <c r="K19" s="349"/>
      <c r="L19" s="337">
        <v>12</v>
      </c>
      <c r="M19" s="515">
        <f>sisa_adm_freelance12</f>
        <v>4800000</v>
      </c>
      <c r="N19" s="519">
        <f>refund_adm_freelance12</f>
        <v>300000</v>
      </c>
      <c r="O19" s="519">
        <f>F19</f>
        <v>122850</v>
      </c>
      <c r="P19" s="519">
        <f ca="1">'DATA REFUND'!$K$41</f>
        <v>1366240.7183560475</v>
      </c>
      <c r="Q19" s="516">
        <f ca="1">SUM(M19:P19)</f>
        <v>6589090.7183560478</v>
      </c>
      <c r="R19" s="351"/>
    </row>
    <row r="20" spans="2:18">
      <c r="B20" s="349"/>
      <c r="C20" s="337">
        <v>24</v>
      </c>
      <c r="D20" s="515">
        <f>sisa_adm_freelance24</f>
        <v>4500000</v>
      </c>
      <c r="E20" s="519">
        <f>refund_adm_freelance12</f>
        <v>300000</v>
      </c>
      <c r="F20" s="519">
        <f>'DATA REFUND'!$E$66</f>
        <v>226800</v>
      </c>
      <c r="G20" s="519">
        <f ca="1">'DATA REFUND'!$E$42</f>
        <v>2422950.8196721226</v>
      </c>
      <c r="H20" s="516">
        <f t="shared" ref="H20:H23" ca="1" si="2">SUM(D20:G20)</f>
        <v>7449750.8196721226</v>
      </c>
      <c r="I20" s="351"/>
      <c r="K20" s="349"/>
      <c r="L20" s="337">
        <v>24</v>
      </c>
      <c r="M20" s="515">
        <f>sisa_adm_freelance24</f>
        <v>4500000</v>
      </c>
      <c r="N20" s="519">
        <f>refund_adm_freelance12</f>
        <v>300000</v>
      </c>
      <c r="O20" s="519">
        <f t="shared" ref="O20:O23" si="3">F20</f>
        <v>226800</v>
      </c>
      <c r="P20" s="519">
        <f ca="1">'DATA REFUND'!$K$42</f>
        <v>2401912.5683059976</v>
      </c>
      <c r="Q20" s="516">
        <f t="shared" ref="Q20:Q23" ca="1" si="4">SUM(M20:P20)</f>
        <v>7428712.5683059972</v>
      </c>
      <c r="R20" s="351"/>
    </row>
    <row r="21" spans="2:18">
      <c r="B21" s="349"/>
      <c r="C21" s="337">
        <v>36</v>
      </c>
      <c r="D21" s="515">
        <f>sisa_adm_freelance36</f>
        <v>4200000</v>
      </c>
      <c r="E21" s="519">
        <f>refund_adm_freelance12</f>
        <v>300000</v>
      </c>
      <c r="F21" s="519">
        <f>'DATA REFUND'!$E$67</f>
        <v>318600</v>
      </c>
      <c r="G21" s="519">
        <f ca="1">'DATA REFUND'!$E$43</f>
        <v>3240072.5172899989</v>
      </c>
      <c r="H21" s="516">
        <f t="shared" ca="1" si="2"/>
        <v>8058672.5172899989</v>
      </c>
      <c r="I21" s="351"/>
      <c r="K21" s="349"/>
      <c r="L21" s="337">
        <v>36</v>
      </c>
      <c r="M21" s="515">
        <f>sisa_adm_freelance36</f>
        <v>4200000</v>
      </c>
      <c r="N21" s="519">
        <f>refund_adm_freelance12</f>
        <v>300000</v>
      </c>
      <c r="O21" s="519">
        <f t="shared" si="3"/>
        <v>318600</v>
      </c>
      <c r="P21" s="519">
        <f ca="1">'DATA REFUND'!$K$43</f>
        <v>3187497.4820385398</v>
      </c>
      <c r="Q21" s="516">
        <f t="shared" ca="1" si="4"/>
        <v>8006097.4820385398</v>
      </c>
      <c r="R21" s="351"/>
    </row>
    <row r="22" spans="2:18">
      <c r="B22" s="349"/>
      <c r="C22" s="337">
        <v>48</v>
      </c>
      <c r="D22" s="515">
        <f>sisa_adm_freelance48</f>
        <v>3850000</v>
      </c>
      <c r="E22" s="519">
        <f>refund_adm_freelance12</f>
        <v>300000</v>
      </c>
      <c r="F22" s="519">
        <f>'DATA REFUND'!$E$68</f>
        <v>405000</v>
      </c>
      <c r="G22" s="519">
        <f ca="1">'DATA REFUND'!$E$44</f>
        <v>3809971.7779868292</v>
      </c>
      <c r="H22" s="516">
        <f t="shared" ca="1" si="2"/>
        <v>8364971.7779868292</v>
      </c>
      <c r="I22" s="351"/>
      <c r="K22" s="349"/>
      <c r="L22" s="337">
        <v>48</v>
      </c>
      <c r="M22" s="515">
        <f>sisa_adm_freelance48</f>
        <v>3850000</v>
      </c>
      <c r="N22" s="519">
        <f>refund_adm_freelance12</f>
        <v>300000</v>
      </c>
      <c r="O22" s="519">
        <f t="shared" si="3"/>
        <v>405000</v>
      </c>
      <c r="P22" s="519">
        <f ca="1">'DATA REFUND'!$K$44</f>
        <v>3721495.7666980238</v>
      </c>
      <c r="Q22" s="516">
        <f t="shared" ca="1" si="4"/>
        <v>8276495.7666980233</v>
      </c>
      <c r="R22" s="351"/>
    </row>
    <row r="23" spans="2:18" ht="13.5" thickBot="1">
      <c r="B23" s="349"/>
      <c r="C23" s="340">
        <v>60</v>
      </c>
      <c r="D23" s="517">
        <f>sisa_adm_freelance60</f>
        <v>3600000</v>
      </c>
      <c r="E23" s="520">
        <f>refund_adm_freelance12</f>
        <v>300000</v>
      </c>
      <c r="F23" s="517">
        <f>'DATA REFUND'!$E$69</f>
        <v>527850</v>
      </c>
      <c r="G23" s="520">
        <f ca="1">'DATA REFUND'!$E$45</f>
        <v>3796705.336426896</v>
      </c>
      <c r="H23" s="518">
        <f t="shared" ca="1" si="2"/>
        <v>8224555.336426896</v>
      </c>
      <c r="I23" s="351"/>
      <c r="K23" s="349"/>
      <c r="L23" s="340">
        <v>60</v>
      </c>
      <c r="M23" s="517">
        <f>sisa_adm_freelance60</f>
        <v>3600000</v>
      </c>
      <c r="N23" s="520">
        <f>refund_adm_freelance12</f>
        <v>300000</v>
      </c>
      <c r="O23" s="517">
        <f t="shared" si="3"/>
        <v>527850</v>
      </c>
      <c r="P23" s="517">
        <f ca="1">'DATA REFUND'!$K$45</f>
        <v>4153228.346456659</v>
      </c>
      <c r="Q23" s="518">
        <f t="shared" ca="1" si="4"/>
        <v>8581078.3464566581</v>
      </c>
      <c r="R23" s="351"/>
    </row>
    <row r="24" spans="2:18" ht="13.5" thickBot="1">
      <c r="B24" s="343"/>
      <c r="C24" s="344"/>
      <c r="D24" s="344"/>
      <c r="E24" s="344"/>
      <c r="F24" s="344"/>
      <c r="G24" s="344"/>
      <c r="H24" s="344"/>
      <c r="I24" s="345"/>
      <c r="K24" s="343"/>
      <c r="L24" s="344"/>
      <c r="M24" s="344"/>
      <c r="N24" s="344"/>
      <c r="O24" s="344"/>
      <c r="P24" s="344"/>
      <c r="Q24" s="344"/>
      <c r="R24" s="345"/>
    </row>
    <row r="25" spans="2:18" ht="13.5" thickTop="1"/>
    <row r="26" spans="2:18" ht="13.5" thickBot="1"/>
    <row r="27" spans="2:18" ht="14.25" thickTop="1" thickBot="1">
      <c r="B27" s="346"/>
      <c r="C27" s="347"/>
      <c r="D27" s="347"/>
      <c r="E27" s="347"/>
      <c r="F27" s="347"/>
      <c r="G27" s="347"/>
      <c r="H27" s="347"/>
      <c r="I27" s="348"/>
      <c r="K27" s="346"/>
      <c r="L27" s="347"/>
      <c r="M27" s="347"/>
      <c r="N27" s="347"/>
      <c r="O27" s="347"/>
      <c r="P27" s="347"/>
      <c r="Q27" s="347"/>
      <c r="R27" s="348"/>
    </row>
    <row r="28" spans="2:18">
      <c r="B28" s="349"/>
      <c r="C28" s="867" t="s">
        <v>259</v>
      </c>
      <c r="D28" s="868"/>
      <c r="E28" s="868"/>
      <c r="F28" s="868"/>
      <c r="G28" s="868"/>
      <c r="H28" s="869"/>
      <c r="I28" s="351"/>
      <c r="K28" s="349"/>
      <c r="L28" s="867" t="s">
        <v>263</v>
      </c>
      <c r="M28" s="868"/>
      <c r="N28" s="868"/>
      <c r="O28" s="868"/>
      <c r="P28" s="868"/>
      <c r="Q28" s="869"/>
      <c r="R28" s="351"/>
    </row>
    <row r="29" spans="2:18" ht="13.5" thickBot="1">
      <c r="B29" s="349"/>
      <c r="C29" s="870" t="s">
        <v>262</v>
      </c>
      <c r="D29" s="871"/>
      <c r="E29" s="871"/>
      <c r="F29" s="871"/>
      <c r="G29" s="871"/>
      <c r="H29" s="872"/>
      <c r="I29" s="351"/>
      <c r="K29" s="349"/>
      <c r="L29" s="870" t="s">
        <v>262</v>
      </c>
      <c r="M29" s="871"/>
      <c r="N29" s="871"/>
      <c r="O29" s="871"/>
      <c r="P29" s="871"/>
      <c r="Q29" s="872"/>
      <c r="R29" s="351"/>
    </row>
    <row r="30" spans="2:18">
      <c r="B30" s="349"/>
      <c r="C30" s="350"/>
      <c r="D30" s="350"/>
      <c r="E30" s="350"/>
      <c r="F30" s="350"/>
      <c r="G30" s="350"/>
      <c r="H30" s="350"/>
      <c r="I30" s="351"/>
      <c r="K30" s="349"/>
      <c r="L30" s="350"/>
      <c r="M30" s="350"/>
      <c r="N30" s="350"/>
      <c r="O30" s="350"/>
      <c r="P30" s="350"/>
      <c r="Q30" s="350"/>
      <c r="R30" s="351"/>
    </row>
    <row r="31" spans="2:18" ht="13.5" thickBot="1">
      <c r="B31" s="349"/>
      <c r="C31" s="350"/>
      <c r="D31" s="350"/>
      <c r="E31" s="350"/>
      <c r="F31" s="350"/>
      <c r="G31" s="350"/>
      <c r="H31" s="350"/>
      <c r="I31" s="351"/>
      <c r="K31" s="349"/>
      <c r="L31" s="350"/>
      <c r="M31" s="350"/>
      <c r="N31" s="350"/>
      <c r="O31" s="350"/>
      <c r="P31" s="350"/>
      <c r="Q31" s="350"/>
      <c r="R31" s="351"/>
    </row>
    <row r="32" spans="2:18">
      <c r="B32" s="349"/>
      <c r="C32" s="862" t="s">
        <v>153</v>
      </c>
      <c r="D32" s="863"/>
      <c r="E32" s="878"/>
      <c r="F32" s="878"/>
      <c r="G32" s="878"/>
      <c r="H32" s="864"/>
      <c r="I32" s="351"/>
      <c r="K32" s="349"/>
      <c r="L32" s="862" t="s">
        <v>153</v>
      </c>
      <c r="M32" s="863"/>
      <c r="N32" s="878"/>
      <c r="O32" s="878"/>
      <c r="P32" s="878"/>
      <c r="Q32" s="864"/>
      <c r="R32" s="351"/>
    </row>
    <row r="33" spans="2:18">
      <c r="B33" s="349"/>
      <c r="C33" s="354" t="s">
        <v>28</v>
      </c>
      <c r="D33" s="355" t="s">
        <v>260</v>
      </c>
      <c r="E33" s="356" t="s">
        <v>251</v>
      </c>
      <c r="F33" s="356" t="s">
        <v>294</v>
      </c>
      <c r="G33" s="356" t="s">
        <v>190</v>
      </c>
      <c r="H33" s="357" t="s">
        <v>8</v>
      </c>
      <c r="I33" s="351"/>
      <c r="K33" s="349"/>
      <c r="L33" s="354" t="s">
        <v>28</v>
      </c>
      <c r="M33" s="355" t="s">
        <v>260</v>
      </c>
      <c r="N33" s="356" t="s">
        <v>251</v>
      </c>
      <c r="O33" s="356" t="s">
        <v>294</v>
      </c>
      <c r="P33" s="356" t="s">
        <v>190</v>
      </c>
      <c r="Q33" s="357" t="s">
        <v>8</v>
      </c>
      <c r="R33" s="351"/>
    </row>
    <row r="34" spans="2:18">
      <c r="B34" s="349"/>
      <c r="C34" s="337">
        <v>12</v>
      </c>
      <c r="D34" s="515">
        <f>IF(PERHITUNGAN!$C$14="Pembelian 1",'DATA REFUND'!E17,0)</f>
        <v>2400000</v>
      </c>
      <c r="E34" s="519">
        <f>'DATA REFUND'!$K$17</f>
        <v>0</v>
      </c>
      <c r="F34" s="519">
        <v>0</v>
      </c>
      <c r="G34" s="519">
        <f ca="1">'DATA REFUND'!E33</f>
        <v>1341902.31362468</v>
      </c>
      <c r="H34" s="516">
        <f ca="1">SUM(D34:G34)</f>
        <v>3741902.31362468</v>
      </c>
      <c r="I34" s="351"/>
      <c r="K34" s="349"/>
      <c r="L34" s="337">
        <v>12</v>
      </c>
      <c r="M34" s="515">
        <f>IF(PERHITUNGAN!$C$14="Pembelian 1",'DATA REFUND'!E17,0)</f>
        <v>2400000</v>
      </c>
      <c r="N34" s="519">
        <f>'DATA REFUND'!$K$17</f>
        <v>0</v>
      </c>
      <c r="O34" s="519">
        <v>0</v>
      </c>
      <c r="P34" s="519">
        <f ca="1">'DATA REFUND'!K33</f>
        <v>1341902.31362468</v>
      </c>
      <c r="Q34" s="516">
        <f ca="1">SUM(M34:P34)</f>
        <v>3741902.31362468</v>
      </c>
      <c r="R34" s="351"/>
    </row>
    <row r="35" spans="2:18">
      <c r="B35" s="349"/>
      <c r="C35" s="337">
        <v>24</v>
      </c>
      <c r="D35" s="515">
        <f>IF(PERHITUNGAN!$C$14="Pembelian 1",'DATA REFUND'!E18,0)</f>
        <v>2200000</v>
      </c>
      <c r="E35" s="519">
        <f>'DATA REFUND'!$K$18</f>
        <v>0</v>
      </c>
      <c r="F35" s="519">
        <v>0</v>
      </c>
      <c r="G35" s="519">
        <f ca="1">'DATA REFUND'!E34</f>
        <v>2344311.377245496</v>
      </c>
      <c r="H35" s="516">
        <f t="shared" ref="H35:H38" ca="1" si="5">SUM(D35:G35)</f>
        <v>4544311.377245496</v>
      </c>
      <c r="I35" s="351"/>
      <c r="K35" s="349"/>
      <c r="L35" s="337">
        <v>24</v>
      </c>
      <c r="M35" s="515">
        <f>IF(PERHITUNGAN!$C$14="Pembelian 1",'DATA REFUND'!E18,0)</f>
        <v>2200000</v>
      </c>
      <c r="N35" s="519">
        <f>'DATA REFUND'!$K$18</f>
        <v>0</v>
      </c>
      <c r="O35" s="519">
        <v>0</v>
      </c>
      <c r="P35" s="519">
        <f ca="1">'DATA REFUND'!K34</f>
        <v>2344311.377245496</v>
      </c>
      <c r="Q35" s="516">
        <f t="shared" ref="Q35:Q38" ca="1" si="6">SUM(M35:P35)</f>
        <v>4544311.377245496</v>
      </c>
      <c r="R35" s="351"/>
    </row>
    <row r="36" spans="2:18">
      <c r="B36" s="349"/>
      <c r="C36" s="337">
        <v>36</v>
      </c>
      <c r="D36" s="515">
        <f>IF(PERHITUNGAN!$C$14="Pembelian 1",'DATA REFUND'!E19,0)</f>
        <v>2000000</v>
      </c>
      <c r="E36" s="519">
        <f>'DATA REFUND'!$K$19</f>
        <v>0</v>
      </c>
      <c r="F36" s="519">
        <v>0</v>
      </c>
      <c r="G36" s="519">
        <f ca="1">'DATA REFUND'!E35</f>
        <v>3093435.1748205768</v>
      </c>
      <c r="H36" s="516">
        <f t="shared" ca="1" si="5"/>
        <v>5093435.1748205768</v>
      </c>
      <c r="I36" s="351"/>
      <c r="K36" s="349"/>
      <c r="L36" s="337">
        <v>36</v>
      </c>
      <c r="M36" s="515">
        <f>IF(PERHITUNGAN!$C$14="Pembelian 1",'DATA REFUND'!E19,0)</f>
        <v>2000000</v>
      </c>
      <c r="N36" s="519">
        <f>'DATA REFUND'!$K$19</f>
        <v>0</v>
      </c>
      <c r="O36" s="519">
        <v>0</v>
      </c>
      <c r="P36" s="519">
        <f ca="1">'DATA REFUND'!K35</f>
        <v>3093435.1748205768</v>
      </c>
      <c r="Q36" s="516">
        <f t="shared" ca="1" si="6"/>
        <v>5093435.1748205768</v>
      </c>
      <c r="R36" s="351"/>
    </row>
    <row r="37" spans="2:18">
      <c r="B37" s="349"/>
      <c r="C37" s="337">
        <v>48</v>
      </c>
      <c r="D37" s="515">
        <f>IF(PERHITUNGAN!$C$14="Pembelian 1",'DATA REFUND'!E20,0)</f>
        <v>1750000</v>
      </c>
      <c r="E37" s="519">
        <f>'DATA REFUND'!$K$20</f>
        <v>0</v>
      </c>
      <c r="F37" s="519">
        <v>0</v>
      </c>
      <c r="G37" s="519">
        <f ca="1">'DATA REFUND'!E36</f>
        <v>3594216.2038099542</v>
      </c>
      <c r="H37" s="516">
        <f t="shared" ca="1" si="5"/>
        <v>5344216.2038099542</v>
      </c>
      <c r="I37" s="351"/>
      <c r="K37" s="349"/>
      <c r="L37" s="337">
        <v>48</v>
      </c>
      <c r="M37" s="515">
        <f>IF(PERHITUNGAN!$C$14="Pembelian 1",'DATA REFUND'!E20,0)</f>
        <v>1750000</v>
      </c>
      <c r="N37" s="519">
        <f>'DATA REFUND'!$K$20</f>
        <v>0</v>
      </c>
      <c r="O37" s="519">
        <v>0</v>
      </c>
      <c r="P37" s="519">
        <f ca="1">'DATA REFUND'!K36</f>
        <v>3594216.2038099542</v>
      </c>
      <c r="Q37" s="516">
        <f t="shared" ca="1" si="6"/>
        <v>5344216.2038099542</v>
      </c>
      <c r="R37" s="351"/>
    </row>
    <row r="38" spans="2:18" ht="13.5" thickBot="1">
      <c r="B38" s="349"/>
      <c r="C38" s="340">
        <v>60</v>
      </c>
      <c r="D38" s="517">
        <f>IF(PERHITUNGAN!$C$14="Pembelian 1",'DATA REFUND'!E21,0)</f>
        <v>1500000</v>
      </c>
      <c r="E38" s="520">
        <f>'DATA REFUND'!$K$21</f>
        <v>0</v>
      </c>
      <c r="F38" s="520">
        <v>0</v>
      </c>
      <c r="G38" s="520">
        <f ca="1">'DATA REFUND'!E37</f>
        <v>3957543.5936315283</v>
      </c>
      <c r="H38" s="518">
        <f t="shared" ca="1" si="5"/>
        <v>5457543.5936315283</v>
      </c>
      <c r="I38" s="351"/>
      <c r="K38" s="349"/>
      <c r="L38" s="340">
        <v>60</v>
      </c>
      <c r="M38" s="517">
        <f>IF(PERHITUNGAN!$C$14="Pembelian 1",'DATA REFUND'!E21,0)</f>
        <v>1500000</v>
      </c>
      <c r="N38" s="520">
        <f>'DATA REFUND'!$K$21</f>
        <v>0</v>
      </c>
      <c r="O38" s="520">
        <v>0</v>
      </c>
      <c r="P38" s="517">
        <f ca="1">'DATA REFUND'!K37</f>
        <v>3957543.5936315283</v>
      </c>
      <c r="Q38" s="518">
        <f t="shared" ca="1" si="6"/>
        <v>5457543.5936315283</v>
      </c>
      <c r="R38" s="351"/>
    </row>
    <row r="39" spans="2:18" ht="13.5" thickBot="1">
      <c r="B39" s="349"/>
      <c r="C39" s="350"/>
      <c r="D39" s="350"/>
      <c r="E39" s="350"/>
      <c r="F39" s="350"/>
      <c r="G39" s="350"/>
      <c r="H39" s="350"/>
      <c r="I39" s="351"/>
      <c r="K39" s="349"/>
      <c r="L39" s="350"/>
      <c r="M39" s="350"/>
      <c r="N39" s="350"/>
      <c r="O39" s="350"/>
      <c r="P39" s="350"/>
      <c r="Q39" s="350"/>
      <c r="R39" s="351"/>
    </row>
    <row r="40" spans="2:18">
      <c r="B40" s="349"/>
      <c r="C40" s="862" t="s">
        <v>135</v>
      </c>
      <c r="D40" s="863"/>
      <c r="E40" s="878"/>
      <c r="F40" s="878"/>
      <c r="G40" s="878"/>
      <c r="H40" s="864"/>
      <c r="I40" s="351"/>
      <c r="K40" s="349"/>
      <c r="L40" s="862" t="s">
        <v>135</v>
      </c>
      <c r="M40" s="863"/>
      <c r="N40" s="878"/>
      <c r="O40" s="878"/>
      <c r="P40" s="878"/>
      <c r="Q40" s="864"/>
      <c r="R40" s="351"/>
    </row>
    <row r="41" spans="2:18">
      <c r="B41" s="349"/>
      <c r="C41" s="354" t="s">
        <v>28</v>
      </c>
      <c r="D41" s="355" t="s">
        <v>260</v>
      </c>
      <c r="E41" s="356" t="s">
        <v>251</v>
      </c>
      <c r="F41" s="356" t="s">
        <v>294</v>
      </c>
      <c r="G41" s="356" t="s">
        <v>190</v>
      </c>
      <c r="H41" s="357" t="s">
        <v>8</v>
      </c>
      <c r="I41" s="351"/>
      <c r="K41" s="349"/>
      <c r="L41" s="354" t="s">
        <v>28</v>
      </c>
      <c r="M41" s="355" t="s">
        <v>260</v>
      </c>
      <c r="N41" s="356" t="s">
        <v>251</v>
      </c>
      <c r="O41" s="356" t="s">
        <v>294</v>
      </c>
      <c r="P41" s="356" t="s">
        <v>190</v>
      </c>
      <c r="Q41" s="357" t="s">
        <v>8</v>
      </c>
      <c r="R41" s="351"/>
    </row>
    <row r="42" spans="2:18">
      <c r="B42" s="349"/>
      <c r="C42" s="337">
        <v>12</v>
      </c>
      <c r="D42" s="515">
        <f>IF(PERHITUNGAN!$C$14="Pembelian 1",'DATA REFUND'!E17,0)</f>
        <v>2400000</v>
      </c>
      <c r="E42" s="519">
        <f>'DATA REFUND'!$K$17</f>
        <v>0</v>
      </c>
      <c r="F42" s="519">
        <v>0</v>
      </c>
      <c r="G42" s="519">
        <f ca="1">'DATA REFUND'!E41</f>
        <v>1366240.7183560475</v>
      </c>
      <c r="H42" s="516">
        <f ca="1">SUM(D42:G42)</f>
        <v>3766240.7183560478</v>
      </c>
      <c r="I42" s="351"/>
      <c r="K42" s="349"/>
      <c r="L42" s="337">
        <v>12</v>
      </c>
      <c r="M42" s="515">
        <f>IF(PERHITUNGAN!$C$14="Pembelian 1",'DATA REFUND'!E17,0)</f>
        <v>2400000</v>
      </c>
      <c r="N42" s="519">
        <f>'DATA REFUND'!$K$17</f>
        <v>0</v>
      </c>
      <c r="O42" s="519">
        <v>0</v>
      </c>
      <c r="P42" s="519">
        <f ca="1">'DATA REFUND'!K41</f>
        <v>1366240.7183560475</v>
      </c>
      <c r="Q42" s="516">
        <f ca="1">SUM(M42:P42)</f>
        <v>3766240.7183560478</v>
      </c>
      <c r="R42" s="351"/>
    </row>
    <row r="43" spans="2:18">
      <c r="B43" s="349"/>
      <c r="C43" s="337">
        <v>24</v>
      </c>
      <c r="D43" s="515">
        <f>IF(PERHITUNGAN!$C$14="Pembelian 1",'DATA REFUND'!E18,0)</f>
        <v>2200000</v>
      </c>
      <c r="E43" s="519">
        <f>'DATA REFUND'!$K$18</f>
        <v>0</v>
      </c>
      <c r="F43" s="519">
        <v>0</v>
      </c>
      <c r="G43" s="519">
        <f ca="1">'DATA REFUND'!E42</f>
        <v>2422950.8196721226</v>
      </c>
      <c r="H43" s="516">
        <f t="shared" ref="H43:H46" ca="1" si="7">SUM(D43:G43)</f>
        <v>4622950.8196721226</v>
      </c>
      <c r="I43" s="351"/>
      <c r="K43" s="349"/>
      <c r="L43" s="337">
        <v>24</v>
      </c>
      <c r="M43" s="515">
        <f>IF(PERHITUNGAN!$C$14="Pembelian 1",'DATA REFUND'!E18,0)</f>
        <v>2200000</v>
      </c>
      <c r="N43" s="519">
        <f>'DATA REFUND'!$K$18</f>
        <v>0</v>
      </c>
      <c r="O43" s="519">
        <v>0</v>
      </c>
      <c r="P43" s="519">
        <f ca="1">'DATA REFUND'!K42</f>
        <v>2401912.5683059976</v>
      </c>
      <c r="Q43" s="516">
        <f t="shared" ref="Q43:Q46" ca="1" si="8">SUM(M43:P43)</f>
        <v>4601912.5683059972</v>
      </c>
      <c r="R43" s="351"/>
    </row>
    <row r="44" spans="2:18">
      <c r="B44" s="349"/>
      <c r="C44" s="337">
        <v>36</v>
      </c>
      <c r="D44" s="515">
        <f>IF(PERHITUNGAN!$C$14="Pembelian 1",'DATA REFUND'!E19,0)</f>
        <v>2000000</v>
      </c>
      <c r="E44" s="519">
        <f>'DATA REFUND'!$K$19</f>
        <v>0</v>
      </c>
      <c r="F44" s="519">
        <v>0</v>
      </c>
      <c r="G44" s="519">
        <f ca="1">'DATA REFUND'!E43</f>
        <v>3240072.5172899989</v>
      </c>
      <c r="H44" s="516">
        <f t="shared" ca="1" si="7"/>
        <v>5240072.5172899989</v>
      </c>
      <c r="I44" s="351"/>
      <c r="K44" s="349"/>
      <c r="L44" s="337">
        <v>36</v>
      </c>
      <c r="M44" s="515">
        <f>IF(PERHITUNGAN!$C$14="Pembelian 1",'DATA REFUND'!E19,0)</f>
        <v>2000000</v>
      </c>
      <c r="N44" s="519">
        <f>'DATA REFUND'!$K$19</f>
        <v>0</v>
      </c>
      <c r="O44" s="519">
        <v>0</v>
      </c>
      <c r="P44" s="519">
        <f ca="1">'DATA REFUND'!K43</f>
        <v>3187497.4820385398</v>
      </c>
      <c r="Q44" s="516">
        <f t="shared" ca="1" si="8"/>
        <v>5187497.4820385398</v>
      </c>
      <c r="R44" s="351"/>
    </row>
    <row r="45" spans="2:18">
      <c r="B45" s="349"/>
      <c r="C45" s="337">
        <v>48</v>
      </c>
      <c r="D45" s="515">
        <f>IF(PERHITUNGAN!$C$14="Pembelian 1",'DATA REFUND'!E20,0)</f>
        <v>1750000</v>
      </c>
      <c r="E45" s="519">
        <f>'DATA REFUND'!$K$20</f>
        <v>0</v>
      </c>
      <c r="F45" s="519">
        <v>0</v>
      </c>
      <c r="G45" s="519">
        <f ca="1">'DATA REFUND'!E44</f>
        <v>3809971.7779868292</v>
      </c>
      <c r="H45" s="516">
        <f t="shared" ca="1" si="7"/>
        <v>5559971.7779868292</v>
      </c>
      <c r="I45" s="351"/>
      <c r="K45" s="349"/>
      <c r="L45" s="337">
        <v>48</v>
      </c>
      <c r="M45" s="515">
        <f>IF(PERHITUNGAN!$C$14="Pembelian 1",'DATA REFUND'!E20,0)</f>
        <v>1750000</v>
      </c>
      <c r="N45" s="519">
        <f>'DATA REFUND'!$K$20</f>
        <v>0</v>
      </c>
      <c r="O45" s="519">
        <v>0</v>
      </c>
      <c r="P45" s="519">
        <f ca="1">'DATA REFUND'!K44</f>
        <v>3721495.7666980238</v>
      </c>
      <c r="Q45" s="516">
        <f t="shared" ca="1" si="8"/>
        <v>5471495.7666980233</v>
      </c>
      <c r="R45" s="351"/>
    </row>
    <row r="46" spans="2:18" ht="13.5" thickBot="1">
      <c r="B46" s="349"/>
      <c r="C46" s="340">
        <v>60</v>
      </c>
      <c r="D46" s="517">
        <f>IF(PERHITUNGAN!$C$14="Pembelian 1",'DATA REFUND'!E21,0)</f>
        <v>1500000</v>
      </c>
      <c r="E46" s="520">
        <f>'DATA REFUND'!$K$21</f>
        <v>0</v>
      </c>
      <c r="F46" s="520">
        <v>0</v>
      </c>
      <c r="G46" s="520">
        <f ca="1">'DATA REFUND'!E45</f>
        <v>3796705.336426896</v>
      </c>
      <c r="H46" s="518">
        <f t="shared" ca="1" si="7"/>
        <v>5296705.336426896</v>
      </c>
      <c r="I46" s="351"/>
      <c r="K46" s="349"/>
      <c r="L46" s="340">
        <v>60</v>
      </c>
      <c r="M46" s="517">
        <f>IF(PERHITUNGAN!$C$14="Pembelian 1",'DATA REFUND'!E21,0)</f>
        <v>1500000</v>
      </c>
      <c r="N46" s="520">
        <f>'DATA REFUND'!$K$21</f>
        <v>0</v>
      </c>
      <c r="O46" s="520">
        <v>0</v>
      </c>
      <c r="P46" s="517">
        <f ca="1">'DATA REFUND'!K45</f>
        <v>4153228.346456659</v>
      </c>
      <c r="Q46" s="518">
        <f t="shared" ca="1" si="8"/>
        <v>5653228.346456659</v>
      </c>
      <c r="R46" s="351"/>
    </row>
    <row r="47" spans="2:18" ht="13.5" thickBot="1">
      <c r="B47" s="343"/>
      <c r="C47" s="344"/>
      <c r="D47" s="344"/>
      <c r="E47" s="344"/>
      <c r="F47" s="344"/>
      <c r="G47" s="344"/>
      <c r="H47" s="344"/>
      <c r="I47" s="345"/>
      <c r="K47" s="343"/>
      <c r="L47" s="344"/>
      <c r="M47" s="344"/>
      <c r="N47" s="344"/>
      <c r="O47" s="344"/>
      <c r="P47" s="344"/>
      <c r="Q47" s="344"/>
      <c r="R47" s="345"/>
    </row>
    <row r="48" spans="2:18" ht="13.5" thickTop="1"/>
    <row r="49" spans="2:18" ht="13.5" thickBot="1"/>
    <row r="50" spans="2:18" ht="14.25" thickTop="1" thickBot="1">
      <c r="B50" s="346"/>
      <c r="C50" s="347"/>
      <c r="D50" s="347"/>
      <c r="E50" s="347"/>
      <c r="F50" s="347"/>
      <c r="G50" s="347"/>
      <c r="H50" s="347"/>
      <c r="I50" s="348"/>
      <c r="K50" s="346"/>
      <c r="L50" s="347"/>
      <c r="M50" s="347"/>
      <c r="N50" s="347"/>
      <c r="O50" s="347"/>
      <c r="P50" s="347"/>
      <c r="Q50" s="347"/>
      <c r="R50" s="348"/>
    </row>
    <row r="51" spans="2:18">
      <c r="B51" s="349"/>
      <c r="C51" s="867" t="s">
        <v>259</v>
      </c>
      <c r="D51" s="868"/>
      <c r="E51" s="868"/>
      <c r="F51" s="868"/>
      <c r="G51" s="868"/>
      <c r="H51" s="869"/>
      <c r="I51" s="351"/>
      <c r="K51" s="349"/>
      <c r="L51" s="867" t="s">
        <v>263</v>
      </c>
      <c r="M51" s="868"/>
      <c r="N51" s="868"/>
      <c r="O51" s="868"/>
      <c r="P51" s="868"/>
      <c r="Q51" s="869"/>
      <c r="R51" s="351"/>
    </row>
    <row r="52" spans="2:18" ht="13.5" thickBot="1">
      <c r="B52" s="349"/>
      <c r="C52" s="870" t="s">
        <v>301</v>
      </c>
      <c r="D52" s="871"/>
      <c r="E52" s="871"/>
      <c r="F52" s="871"/>
      <c r="G52" s="871"/>
      <c r="H52" s="872"/>
      <c r="I52" s="351"/>
      <c r="K52" s="349"/>
      <c r="L52" s="870" t="s">
        <v>301</v>
      </c>
      <c r="M52" s="871"/>
      <c r="N52" s="871"/>
      <c r="O52" s="871"/>
      <c r="P52" s="871"/>
      <c r="Q52" s="872"/>
      <c r="R52" s="351"/>
    </row>
    <row r="53" spans="2:18">
      <c r="B53" s="349"/>
      <c r="C53" s="350"/>
      <c r="D53" s="350"/>
      <c r="E53" s="350"/>
      <c r="F53" s="350"/>
      <c r="G53" s="350"/>
      <c r="H53" s="350"/>
      <c r="I53" s="351"/>
      <c r="K53" s="349"/>
      <c r="L53" s="350"/>
      <c r="M53" s="350"/>
      <c r="N53" s="350"/>
      <c r="O53" s="350"/>
      <c r="P53" s="350"/>
      <c r="Q53" s="350"/>
      <c r="R53" s="351"/>
    </row>
    <row r="54" spans="2:18" ht="13.5" thickBot="1">
      <c r="B54" s="349"/>
      <c r="C54" s="350"/>
      <c r="D54" s="350"/>
      <c r="E54" s="350"/>
      <c r="F54" s="350"/>
      <c r="G54" s="350"/>
      <c r="H54" s="350"/>
      <c r="I54" s="351"/>
      <c r="K54" s="349"/>
      <c r="L54" s="350"/>
      <c r="M54" s="350"/>
      <c r="N54" s="350"/>
      <c r="O54" s="350"/>
      <c r="P54" s="350"/>
      <c r="Q54" s="350"/>
      <c r="R54" s="351"/>
    </row>
    <row r="55" spans="2:18">
      <c r="B55" s="349"/>
      <c r="C55" s="862" t="s">
        <v>153</v>
      </c>
      <c r="D55" s="863"/>
      <c r="E55" s="878"/>
      <c r="F55" s="878"/>
      <c r="G55" s="878"/>
      <c r="H55" s="864"/>
      <c r="I55" s="351"/>
      <c r="K55" s="349"/>
      <c r="L55" s="862" t="s">
        <v>153</v>
      </c>
      <c r="M55" s="863"/>
      <c r="N55" s="878"/>
      <c r="O55" s="878"/>
      <c r="P55" s="878"/>
      <c r="Q55" s="864"/>
      <c r="R55" s="351"/>
    </row>
    <row r="56" spans="2:18">
      <c r="B56" s="349"/>
      <c r="C56" s="354" t="s">
        <v>28</v>
      </c>
      <c r="D56" s="356" t="s">
        <v>304</v>
      </c>
      <c r="E56" s="356" t="s">
        <v>190</v>
      </c>
      <c r="F56" s="356" t="s">
        <v>302</v>
      </c>
      <c r="G56" s="356" t="s">
        <v>190</v>
      </c>
      <c r="H56" s="357" t="s">
        <v>303</v>
      </c>
      <c r="I56" s="351"/>
      <c r="K56" s="349"/>
      <c r="L56" s="354" t="s">
        <v>28</v>
      </c>
      <c r="M56" s="356" t="s">
        <v>304</v>
      </c>
      <c r="N56" s="356" t="s">
        <v>190</v>
      </c>
      <c r="O56" s="356" t="s">
        <v>302</v>
      </c>
      <c r="P56" s="356" t="s">
        <v>190</v>
      </c>
      <c r="Q56" s="357" t="s">
        <v>303</v>
      </c>
      <c r="R56" s="351"/>
    </row>
    <row r="57" spans="2:18">
      <c r="B57" s="349"/>
      <c r="C57" s="337">
        <v>12</v>
      </c>
      <c r="D57" s="552">
        <v>2.75E-2</v>
      </c>
      <c r="E57" s="553">
        <f>'ARR NON ASS'!$E$13*D57</f>
        <v>2392500</v>
      </c>
      <c r="F57" s="552">
        <v>0.02</v>
      </c>
      <c r="G57" s="553">
        <f>'ARR NON ASS'!$E$13*F57</f>
        <v>1740000</v>
      </c>
      <c r="H57" s="516">
        <f ca="1">IF(codetypeunit="1",VALUE(E57),VALUE(G57))+kondisi</f>
        <v>1740000</v>
      </c>
      <c r="I57" s="351"/>
      <c r="K57" s="349"/>
      <c r="L57" s="337">
        <v>12</v>
      </c>
      <c r="M57" s="552">
        <v>2.75E-2</v>
      </c>
      <c r="N57" s="553">
        <f>'ADV NON ASS'!$F$14*M57</f>
        <v>2392500</v>
      </c>
      <c r="O57" s="552">
        <v>0.02</v>
      </c>
      <c r="P57" s="553">
        <f>'ADV NON ASS'!$F$14*O57</f>
        <v>1740000</v>
      </c>
      <c r="Q57" s="516">
        <f ca="1">IF(codetypeunit="1",VALUE(N57),VALUE(P57))+kondisi</f>
        <v>1740000</v>
      </c>
      <c r="R57" s="351"/>
    </row>
    <row r="58" spans="2:18">
      <c r="B58" s="349"/>
      <c r="C58" s="337">
        <v>24</v>
      </c>
      <c r="D58" s="552">
        <v>0.04</v>
      </c>
      <c r="E58" s="553">
        <f>'ARR NON ASS'!$E$13*D58</f>
        <v>3480000</v>
      </c>
      <c r="F58" s="552">
        <v>0.03</v>
      </c>
      <c r="G58" s="553">
        <f>'ARR NON ASS'!$E$13*F58</f>
        <v>2610000</v>
      </c>
      <c r="H58" s="516">
        <f ca="1">IF(codetypeunit="1",VALUE(E58),VALUE(G58))+kondisi</f>
        <v>2610000</v>
      </c>
      <c r="I58" s="351"/>
      <c r="K58" s="349"/>
      <c r="L58" s="337">
        <v>24</v>
      </c>
      <c r="M58" s="552">
        <v>0.04</v>
      </c>
      <c r="N58" s="553">
        <f>'ADV NON ASS'!$F$14*M58</f>
        <v>3480000</v>
      </c>
      <c r="O58" s="552">
        <v>0.03</v>
      </c>
      <c r="P58" s="553">
        <f>'ADV NON ASS'!$F$14*O58</f>
        <v>2610000</v>
      </c>
      <c r="Q58" s="516">
        <f ca="1">IF(codetypeunit="1",VALUE(N58),VALUE(P58))+kondisi</f>
        <v>2610000</v>
      </c>
      <c r="R58" s="351"/>
    </row>
    <row r="59" spans="2:18">
      <c r="B59" s="349"/>
      <c r="C59" s="337">
        <v>36</v>
      </c>
      <c r="D59" s="552">
        <v>0.05</v>
      </c>
      <c r="E59" s="553">
        <f>'ARR NON ASS'!$E$13*D59</f>
        <v>4350000</v>
      </c>
      <c r="F59" s="552">
        <v>0.04</v>
      </c>
      <c r="G59" s="553">
        <f>'ARR NON ASS'!$E$13*F59</f>
        <v>3480000</v>
      </c>
      <c r="H59" s="516">
        <f ca="1">IF(codetypeunit="1",VALUE(E59),VALUE(G59))+kondisi</f>
        <v>3480000</v>
      </c>
      <c r="I59" s="351"/>
      <c r="K59" s="349"/>
      <c r="L59" s="337">
        <v>36</v>
      </c>
      <c r="M59" s="552">
        <v>0.05</v>
      </c>
      <c r="N59" s="553">
        <f>'ADV NON ASS'!$F$14*M59</f>
        <v>4350000</v>
      </c>
      <c r="O59" s="552">
        <v>0.04</v>
      </c>
      <c r="P59" s="553">
        <f>'ADV NON ASS'!$F$14*O59</f>
        <v>3480000</v>
      </c>
      <c r="Q59" s="516">
        <f ca="1">IF(codetypeunit="1",VALUE(N59),VALUE(P59))+kondisi</f>
        <v>3480000</v>
      </c>
      <c r="R59" s="351"/>
    </row>
    <row r="60" spans="2:18">
      <c r="B60" s="349"/>
      <c r="C60" s="337">
        <v>48</v>
      </c>
      <c r="D60" s="552">
        <v>0.05</v>
      </c>
      <c r="E60" s="553">
        <f>'ARR NON ASS'!$E$13*D60</f>
        <v>4350000</v>
      </c>
      <c r="F60" s="552">
        <v>0.04</v>
      </c>
      <c r="G60" s="553">
        <f>'ARR NON ASS'!$E$13*F60</f>
        <v>3480000</v>
      </c>
      <c r="H60" s="516">
        <f ca="1">IF(codetypeunit="1",VALUE(E60),VALUE(G60))+kondisi</f>
        <v>3480000</v>
      </c>
      <c r="I60" s="351"/>
      <c r="K60" s="349"/>
      <c r="L60" s="337">
        <v>48</v>
      </c>
      <c r="M60" s="552">
        <v>0.05</v>
      </c>
      <c r="N60" s="553">
        <f>'ADV NON ASS'!$F$14*M60</f>
        <v>4350000</v>
      </c>
      <c r="O60" s="552">
        <v>0.04</v>
      </c>
      <c r="P60" s="553">
        <f>'ADV NON ASS'!$F$14*O60</f>
        <v>3480000</v>
      </c>
      <c r="Q60" s="516">
        <f ca="1">IF(codetypeunit="1",VALUE(N60),VALUE(P60))+kondisi</f>
        <v>3480000</v>
      </c>
      <c r="R60" s="351"/>
    </row>
    <row r="61" spans="2:18" ht="13.5" thickBot="1">
      <c r="B61" s="349"/>
      <c r="C61" s="340">
        <v>60</v>
      </c>
      <c r="D61" s="554">
        <v>0.05</v>
      </c>
      <c r="E61" s="555">
        <f>'ARR NON ASS'!$E$13*D61</f>
        <v>4350000</v>
      </c>
      <c r="F61" s="554">
        <v>0.04</v>
      </c>
      <c r="G61" s="555">
        <f>'ARR NON ASS'!$E$13*F61</f>
        <v>3480000</v>
      </c>
      <c r="H61" s="518">
        <f ca="1">IF(codetypeunit="1",VALUE(E61),VALUE(G61))+kondisi</f>
        <v>3480000</v>
      </c>
      <c r="I61" s="351"/>
      <c r="K61" s="349"/>
      <c r="L61" s="340">
        <v>60</v>
      </c>
      <c r="M61" s="554">
        <v>0.05</v>
      </c>
      <c r="N61" s="555">
        <f>'ADV NON ASS'!$F$14*M61</f>
        <v>4350000</v>
      </c>
      <c r="O61" s="554">
        <v>0.04</v>
      </c>
      <c r="P61" s="555">
        <f>'ADV NON ASS'!$F$14*O61</f>
        <v>3480000</v>
      </c>
      <c r="Q61" s="518">
        <f ca="1">IF(codetypeunit="1",VALUE(N61),VALUE(P61))+kondisi</f>
        <v>3480000</v>
      </c>
      <c r="R61" s="351"/>
    </row>
    <row r="62" spans="2:18" ht="13.5" thickBot="1">
      <c r="B62" s="349"/>
      <c r="C62" s="350"/>
      <c r="D62" s="350"/>
      <c r="E62" s="350"/>
      <c r="F62" s="350"/>
      <c r="G62" s="350"/>
      <c r="H62" s="350"/>
      <c r="I62" s="351"/>
      <c r="K62" s="349"/>
      <c r="L62" s="350"/>
      <c r="M62" s="350"/>
      <c r="N62" s="350"/>
      <c r="O62" s="350"/>
      <c r="P62" s="350"/>
      <c r="Q62" s="350"/>
      <c r="R62" s="351"/>
    </row>
    <row r="63" spans="2:18">
      <c r="B63" s="349"/>
      <c r="C63" s="862" t="s">
        <v>135</v>
      </c>
      <c r="D63" s="863"/>
      <c r="E63" s="878"/>
      <c r="F63" s="878"/>
      <c r="G63" s="878"/>
      <c r="H63" s="864"/>
      <c r="I63" s="351"/>
      <c r="K63" s="349"/>
      <c r="L63" s="862" t="s">
        <v>135</v>
      </c>
      <c r="M63" s="863"/>
      <c r="N63" s="878"/>
      <c r="O63" s="878"/>
      <c r="P63" s="878"/>
      <c r="Q63" s="864"/>
      <c r="R63" s="351"/>
    </row>
    <row r="64" spans="2:18">
      <c r="B64" s="349"/>
      <c r="C64" s="354" t="s">
        <v>28</v>
      </c>
      <c r="D64" s="356" t="s">
        <v>304</v>
      </c>
      <c r="E64" s="356" t="s">
        <v>190</v>
      </c>
      <c r="F64" s="356" t="s">
        <v>302</v>
      </c>
      <c r="G64" s="356" t="s">
        <v>190</v>
      </c>
      <c r="H64" s="357" t="s">
        <v>303</v>
      </c>
      <c r="I64" s="351"/>
      <c r="K64" s="349"/>
      <c r="L64" s="354" t="s">
        <v>28</v>
      </c>
      <c r="M64" s="356" t="s">
        <v>304</v>
      </c>
      <c r="N64" s="356" t="s">
        <v>190</v>
      </c>
      <c r="O64" s="356" t="s">
        <v>302</v>
      </c>
      <c r="P64" s="356" t="s">
        <v>190</v>
      </c>
      <c r="Q64" s="357" t="s">
        <v>303</v>
      </c>
      <c r="R64" s="351"/>
    </row>
    <row r="65" spans="2:18">
      <c r="B65" s="349"/>
      <c r="C65" s="337">
        <v>12</v>
      </c>
      <c r="D65" s="552">
        <v>2.75E-2</v>
      </c>
      <c r="E65" s="553">
        <f>'ARR DG ASS'!$F$13*D65</f>
        <v>2417525</v>
      </c>
      <c r="F65" s="552">
        <v>0.02</v>
      </c>
      <c r="G65" s="553">
        <f>'ARR DG ASS'!$F$13*F65</f>
        <v>1758200</v>
      </c>
      <c r="H65" s="516">
        <f ca="1">IF(codetypeunit="1",VALUE(E65),VALUE(G65))+kondisi</f>
        <v>1758200</v>
      </c>
      <c r="I65" s="351"/>
      <c r="K65" s="349"/>
      <c r="L65" s="337">
        <v>12</v>
      </c>
      <c r="M65" s="552">
        <v>2.75E-2</v>
      </c>
      <c r="N65" s="553">
        <f>'ADV DG ASS'!$F$13*M65</f>
        <v>2417525</v>
      </c>
      <c r="O65" s="552">
        <v>0.02</v>
      </c>
      <c r="P65" s="553">
        <f>'ADV DG ASS'!$F$13*O65</f>
        <v>1758200</v>
      </c>
      <c r="Q65" s="516">
        <f ca="1">IF(codetypeunit="1",VALUE(N65),VALUE(P65))+kondisi</f>
        <v>1758200</v>
      </c>
      <c r="R65" s="351"/>
    </row>
    <row r="66" spans="2:18">
      <c r="B66" s="349"/>
      <c r="C66" s="337">
        <v>24</v>
      </c>
      <c r="D66" s="552">
        <v>0.04</v>
      </c>
      <c r="E66" s="553">
        <f>'ARR DG ASS'!$J$13*D66</f>
        <v>3547200</v>
      </c>
      <c r="F66" s="552">
        <v>0.03</v>
      </c>
      <c r="G66" s="553">
        <f>'ARR DG ASS'!$J$13*F66</f>
        <v>2660400</v>
      </c>
      <c r="H66" s="516">
        <f ca="1">IF(codetypeunit="1",VALUE(E66),VALUE(G66))+kondisi</f>
        <v>2660400</v>
      </c>
      <c r="I66" s="351"/>
      <c r="K66" s="349"/>
      <c r="L66" s="337">
        <v>24</v>
      </c>
      <c r="M66" s="552">
        <v>0.04</v>
      </c>
      <c r="N66" s="553">
        <f>'ADV DG ASS'!$J$13*M66</f>
        <v>3516400</v>
      </c>
      <c r="O66" s="552">
        <v>0.03</v>
      </c>
      <c r="P66" s="553">
        <f>'ADV DG ASS'!$J$13*O66</f>
        <v>2637300</v>
      </c>
      <c r="Q66" s="516">
        <f ca="1">IF(codetypeunit="1",VALUE(N66),VALUE(P66))+kondisi</f>
        <v>2637300</v>
      </c>
      <c r="R66" s="351"/>
    </row>
    <row r="67" spans="2:18">
      <c r="B67" s="349"/>
      <c r="C67" s="337">
        <v>36</v>
      </c>
      <c r="D67" s="552">
        <v>0.05</v>
      </c>
      <c r="E67" s="553">
        <f>'ARR DG ASS'!$N$13*D67</f>
        <v>4468000</v>
      </c>
      <c r="F67" s="552">
        <v>0.04</v>
      </c>
      <c r="G67" s="553">
        <f>'ARR DG ASS'!$N$13*F67</f>
        <v>3574400</v>
      </c>
      <c r="H67" s="516">
        <f ca="1">IF(codetypeunit="1",VALUE(E67),VALUE(G67))+kondisi</f>
        <v>3574400</v>
      </c>
      <c r="I67" s="351"/>
      <c r="K67" s="349"/>
      <c r="L67" s="337">
        <v>36</v>
      </c>
      <c r="M67" s="552">
        <v>0.05</v>
      </c>
      <c r="N67" s="553">
        <f>'ADV DG ASS'!$N$13*M67</f>
        <v>4395500</v>
      </c>
      <c r="O67" s="552">
        <v>0.04</v>
      </c>
      <c r="P67" s="553">
        <f>'ADV DG ASS'!$N$13*O67</f>
        <v>3516400</v>
      </c>
      <c r="Q67" s="516">
        <f ca="1">IF(codetypeunit="1",VALUE(N67),VALUE(P67))+kondisi</f>
        <v>3516400</v>
      </c>
      <c r="R67" s="351"/>
    </row>
    <row r="68" spans="2:18">
      <c r="B68" s="349"/>
      <c r="C68" s="337">
        <v>48</v>
      </c>
      <c r="D68" s="552">
        <v>0.05</v>
      </c>
      <c r="E68" s="553">
        <f>'ARR DG ASS'!$R$13*D68</f>
        <v>4500000</v>
      </c>
      <c r="F68" s="552">
        <v>0.04</v>
      </c>
      <c r="G68" s="553">
        <f>'ARR DG ASS'!$R$13*F68</f>
        <v>3600000</v>
      </c>
      <c r="H68" s="516">
        <f ca="1">IF(codetypeunit="1",VALUE(E68),VALUE(G68))+kondisi</f>
        <v>3600000</v>
      </c>
      <c r="I68" s="351"/>
      <c r="K68" s="349"/>
      <c r="L68" s="337">
        <v>48</v>
      </c>
      <c r="M68" s="552">
        <v>0.05</v>
      </c>
      <c r="N68" s="553">
        <f>'ADV DG ASS'!$R$13*M68</f>
        <v>4395500</v>
      </c>
      <c r="O68" s="552">
        <v>0.04</v>
      </c>
      <c r="P68" s="553">
        <f>'ADV DG ASS'!$R$13*O68</f>
        <v>3516400</v>
      </c>
      <c r="Q68" s="516">
        <f ca="1">IF(codetypeunit="1",VALUE(N68),VALUE(P68))+kondisi</f>
        <v>3516400</v>
      </c>
      <c r="R68" s="351"/>
    </row>
    <row r="69" spans="2:18" ht="13.5" thickBot="1">
      <c r="B69" s="349"/>
      <c r="C69" s="340">
        <v>60</v>
      </c>
      <c r="D69" s="554">
        <v>0.05</v>
      </c>
      <c r="E69" s="555">
        <f>'ARR DG ASS'!$V$13*D69</f>
        <v>4545500</v>
      </c>
      <c r="F69" s="554">
        <v>0.04</v>
      </c>
      <c r="G69" s="555">
        <f>'ARR DG ASS'!$V$13*F69</f>
        <v>3636400</v>
      </c>
      <c r="H69" s="518">
        <f ca="1">IF(codetypeunit="1",VALUE(E69),VALUE(G69))+kondisi</f>
        <v>3636400</v>
      </c>
      <c r="I69" s="351"/>
      <c r="K69" s="349"/>
      <c r="L69" s="340">
        <v>60</v>
      </c>
      <c r="M69" s="554">
        <v>0.05</v>
      </c>
      <c r="N69" s="555">
        <f>'ADV DG ASS'!$V$13*M69</f>
        <v>4395500</v>
      </c>
      <c r="O69" s="554">
        <v>0.04</v>
      </c>
      <c r="P69" s="555">
        <f>'ADV DG ASS'!$V$13*O69</f>
        <v>3516400</v>
      </c>
      <c r="Q69" s="518">
        <f ca="1">IF(codetypeunit="1",VALUE(N69),VALUE(P69))+kondisi</f>
        <v>3516400</v>
      </c>
      <c r="R69" s="351"/>
    </row>
    <row r="70" spans="2:18" ht="13.5" thickBot="1">
      <c r="B70" s="343"/>
      <c r="C70" s="344"/>
      <c r="D70" s="344"/>
      <c r="E70" s="344"/>
      <c r="F70" s="344"/>
      <c r="G70" s="344"/>
      <c r="H70" s="344"/>
      <c r="I70" s="345"/>
      <c r="K70" s="343"/>
      <c r="L70" s="344"/>
      <c r="M70" s="344"/>
      <c r="N70" s="344"/>
      <c r="O70" s="344"/>
      <c r="P70" s="344"/>
      <c r="Q70" s="344"/>
      <c r="R70" s="345"/>
    </row>
    <row r="71" spans="2:18" ht="13.5" thickTop="1"/>
    <row r="72" spans="2:18" ht="13.5" thickBot="1"/>
    <row r="73" spans="2:18" ht="14.25" thickTop="1" thickBot="1">
      <c r="B73" s="346"/>
      <c r="C73" s="347"/>
      <c r="D73" s="347"/>
      <c r="E73" s="347"/>
      <c r="F73" s="347"/>
      <c r="G73" s="347"/>
      <c r="H73" s="347"/>
      <c r="I73" s="348"/>
      <c r="K73" s="346"/>
      <c r="L73" s="347"/>
      <c r="M73" s="347"/>
      <c r="N73" s="347"/>
      <c r="O73" s="347"/>
      <c r="P73" s="347"/>
      <c r="Q73" s="347"/>
      <c r="R73" s="348"/>
    </row>
    <row r="74" spans="2:18">
      <c r="B74" s="349"/>
      <c r="C74" s="867" t="s">
        <v>259</v>
      </c>
      <c r="D74" s="868"/>
      <c r="E74" s="868"/>
      <c r="F74" s="868"/>
      <c r="G74" s="868"/>
      <c r="H74" s="869"/>
      <c r="I74" s="351"/>
      <c r="K74" s="349"/>
      <c r="L74" s="867" t="s">
        <v>263</v>
      </c>
      <c r="M74" s="868"/>
      <c r="N74" s="868"/>
      <c r="O74" s="868"/>
      <c r="P74" s="868"/>
      <c r="Q74" s="869"/>
      <c r="R74" s="351"/>
    </row>
    <row r="75" spans="2:18" ht="13.5" thickBot="1">
      <c r="B75" s="349"/>
      <c r="C75" s="870" t="s">
        <v>10476</v>
      </c>
      <c r="D75" s="871"/>
      <c r="E75" s="871"/>
      <c r="F75" s="871"/>
      <c r="G75" s="871"/>
      <c r="H75" s="872"/>
      <c r="I75" s="351"/>
      <c r="K75" s="349"/>
      <c r="L75" s="870" t="s">
        <v>10476</v>
      </c>
      <c r="M75" s="871"/>
      <c r="N75" s="871"/>
      <c r="O75" s="871"/>
      <c r="P75" s="871"/>
      <c r="Q75" s="872"/>
      <c r="R75" s="351"/>
    </row>
    <row r="76" spans="2:18">
      <c r="B76" s="349"/>
      <c r="C76" s="350"/>
      <c r="D76" s="350"/>
      <c r="E76" s="350"/>
      <c r="F76" s="350"/>
      <c r="G76" s="350"/>
      <c r="H76" s="350"/>
      <c r="I76" s="351"/>
      <c r="K76" s="349"/>
      <c r="L76" s="350"/>
      <c r="M76" s="350"/>
      <c r="N76" s="350"/>
      <c r="O76" s="350"/>
      <c r="P76" s="350"/>
      <c r="Q76" s="350"/>
      <c r="R76" s="351"/>
    </row>
    <row r="77" spans="2:18" ht="13.5" thickBot="1">
      <c r="B77" s="349"/>
      <c r="C77" s="350"/>
      <c r="D77" s="350"/>
      <c r="E77" s="350"/>
      <c r="F77" s="350"/>
      <c r="G77" s="350"/>
      <c r="H77" s="350"/>
      <c r="I77" s="351"/>
      <c r="K77" s="349"/>
      <c r="L77" s="350"/>
      <c r="M77" s="350"/>
      <c r="N77" s="350"/>
      <c r="O77" s="350"/>
      <c r="P77" s="350"/>
      <c r="Q77" s="350"/>
      <c r="R77" s="351"/>
    </row>
    <row r="78" spans="2:18">
      <c r="B78" s="349"/>
      <c r="C78" s="862" t="s">
        <v>153</v>
      </c>
      <c r="D78" s="863"/>
      <c r="E78" s="878"/>
      <c r="F78" s="878"/>
      <c r="G78" s="878"/>
      <c r="H78" s="864"/>
      <c r="I78" s="351"/>
      <c r="K78" s="349"/>
      <c r="L78" s="862" t="s">
        <v>153</v>
      </c>
      <c r="M78" s="863"/>
      <c r="N78" s="878"/>
      <c r="O78" s="878"/>
      <c r="P78" s="878"/>
      <c r="Q78" s="864"/>
      <c r="R78" s="351"/>
    </row>
    <row r="79" spans="2:18">
      <c r="B79" s="349"/>
      <c r="C79" s="354" t="s">
        <v>28</v>
      </c>
      <c r="D79" s="355" t="s">
        <v>260</v>
      </c>
      <c r="E79" s="356" t="s">
        <v>251</v>
      </c>
      <c r="F79" s="356" t="s">
        <v>294</v>
      </c>
      <c r="G79" s="356" t="s">
        <v>190</v>
      </c>
      <c r="H79" s="357" t="s">
        <v>8</v>
      </c>
      <c r="I79" s="351"/>
      <c r="K79" s="349"/>
      <c r="L79" s="354" t="s">
        <v>28</v>
      </c>
      <c r="M79" s="355" t="s">
        <v>260</v>
      </c>
      <c r="N79" s="356" t="s">
        <v>251</v>
      </c>
      <c r="O79" s="356"/>
      <c r="P79" s="356" t="s">
        <v>190</v>
      </c>
      <c r="Q79" s="357" t="s">
        <v>8</v>
      </c>
      <c r="R79" s="351"/>
    </row>
    <row r="80" spans="2:18">
      <c r="B80" s="349"/>
      <c r="C80" s="337">
        <v>12</v>
      </c>
      <c r="D80" s="515">
        <f>IF(PERHITUNGAN!$C$14="Pembelian 1",sisa_adm_freelance12,0)</f>
        <v>4800000</v>
      </c>
      <c r="E80" s="519">
        <f>refund_adm_freelance12</f>
        <v>300000</v>
      </c>
      <c r="F80" s="519">
        <v>0</v>
      </c>
      <c r="G80" s="519">
        <f ca="1">'DATA REFUND'!$E$33</f>
        <v>1341902.31362468</v>
      </c>
      <c r="H80" s="516">
        <f ca="1">SUM(D80:G80)</f>
        <v>6441902.31362468</v>
      </c>
      <c r="I80" s="351"/>
      <c r="K80" s="349"/>
      <c r="L80" s="337">
        <v>12</v>
      </c>
      <c r="M80" s="515">
        <f>IF(PERHITUNGAN!$C$14="Pembelian 1",sisa_adm_freelance12,0)</f>
        <v>4800000</v>
      </c>
      <c r="N80" s="519">
        <f>refund_adm_freelance12</f>
        <v>300000</v>
      </c>
      <c r="O80" s="519">
        <v>0</v>
      </c>
      <c r="P80" s="519">
        <f ca="1">'DATA REFUND'!$K$33</f>
        <v>1341902.31362468</v>
      </c>
      <c r="Q80" s="516">
        <f ca="1">SUM(M80:P80)</f>
        <v>6441902.31362468</v>
      </c>
      <c r="R80" s="351"/>
    </row>
    <row r="81" spans="2:18">
      <c r="B81" s="349"/>
      <c r="C81" s="337">
        <v>24</v>
      </c>
      <c r="D81" s="515">
        <f>IF(PERHITUNGAN!$C$14="Pembelian 1",sisa_adm_freelance24,0)</f>
        <v>4500000</v>
      </c>
      <c r="E81" s="519">
        <f>refund_adm_freelance12</f>
        <v>300000</v>
      </c>
      <c r="F81" s="519">
        <v>0</v>
      </c>
      <c r="G81" s="519">
        <f ca="1">'DATA REFUND'!$E$34</f>
        <v>2344311.377245496</v>
      </c>
      <c r="H81" s="516">
        <f t="shared" ref="H81:H84" ca="1" si="9">SUM(D81:G81)</f>
        <v>7144311.377245496</v>
      </c>
      <c r="I81" s="351"/>
      <c r="K81" s="349"/>
      <c r="L81" s="337">
        <v>24</v>
      </c>
      <c r="M81" s="515">
        <f>IF(PERHITUNGAN!$C$14="Pembelian 1",sisa_adm_freelance24,0)</f>
        <v>4500000</v>
      </c>
      <c r="N81" s="519">
        <f>refund_adm_freelance12</f>
        <v>300000</v>
      </c>
      <c r="O81" s="519">
        <v>0</v>
      </c>
      <c r="P81" s="519">
        <f ca="1">'DATA REFUND'!$K$34</f>
        <v>2344311.377245496</v>
      </c>
      <c r="Q81" s="516">
        <f t="shared" ref="Q81:Q84" ca="1" si="10">SUM(M81:P81)</f>
        <v>7144311.377245496</v>
      </c>
      <c r="R81" s="351"/>
    </row>
    <row r="82" spans="2:18">
      <c r="B82" s="349"/>
      <c r="C82" s="337">
        <v>36</v>
      </c>
      <c r="D82" s="515">
        <f>IF(PERHITUNGAN!$C$14="Pembelian 1",sisa_adm_freelance36,0)</f>
        <v>4200000</v>
      </c>
      <c r="E82" s="519">
        <f>refund_adm_freelance12</f>
        <v>300000</v>
      </c>
      <c r="F82" s="519">
        <v>0</v>
      </c>
      <c r="G82" s="519">
        <f ca="1">'DATA REFUND'!$E$35</f>
        <v>3093435.1748205768</v>
      </c>
      <c r="H82" s="516">
        <f t="shared" ca="1" si="9"/>
        <v>7593435.1748205768</v>
      </c>
      <c r="I82" s="351"/>
      <c r="K82" s="349"/>
      <c r="L82" s="337">
        <v>36</v>
      </c>
      <c r="M82" s="515">
        <f>IF(PERHITUNGAN!$C$14="Pembelian 1",sisa_adm_freelance36,0)</f>
        <v>4200000</v>
      </c>
      <c r="N82" s="519">
        <f>refund_adm_freelance12</f>
        <v>300000</v>
      </c>
      <c r="O82" s="519">
        <v>0</v>
      </c>
      <c r="P82" s="519">
        <f ca="1">'DATA REFUND'!$K$35</f>
        <v>3093435.1748205768</v>
      </c>
      <c r="Q82" s="516">
        <f t="shared" ca="1" si="10"/>
        <v>7593435.1748205768</v>
      </c>
      <c r="R82" s="351"/>
    </row>
    <row r="83" spans="2:18">
      <c r="B83" s="349"/>
      <c r="C83" s="337">
        <v>48</v>
      </c>
      <c r="D83" s="515">
        <f>IF(PERHITUNGAN!$C$14="Pembelian 1",sisa_adm_freelance48,0)</f>
        <v>3850000</v>
      </c>
      <c r="E83" s="519">
        <f>refund_adm_freelance12</f>
        <v>300000</v>
      </c>
      <c r="F83" s="519">
        <v>0</v>
      </c>
      <c r="G83" s="519">
        <f ca="1">'DATA REFUND'!$E$36</f>
        <v>3594216.2038099542</v>
      </c>
      <c r="H83" s="516">
        <f t="shared" ca="1" si="9"/>
        <v>7744216.2038099542</v>
      </c>
      <c r="I83" s="351"/>
      <c r="K83" s="349"/>
      <c r="L83" s="337">
        <v>48</v>
      </c>
      <c r="M83" s="515">
        <f>IF(PERHITUNGAN!$C$14="Pembelian 1",sisa_adm_freelance48,0)</f>
        <v>3850000</v>
      </c>
      <c r="N83" s="519">
        <f>refund_adm_freelance12</f>
        <v>300000</v>
      </c>
      <c r="O83" s="519">
        <v>0</v>
      </c>
      <c r="P83" s="519">
        <f ca="1">'DATA REFUND'!$K$36</f>
        <v>3594216.2038099542</v>
      </c>
      <c r="Q83" s="516">
        <f t="shared" ca="1" si="10"/>
        <v>7744216.2038099542</v>
      </c>
      <c r="R83" s="351"/>
    </row>
    <row r="84" spans="2:18" ht="13.5" thickBot="1">
      <c r="B84" s="349"/>
      <c r="C84" s="340">
        <v>60</v>
      </c>
      <c r="D84" s="517">
        <f>IF(PERHITUNGAN!$C$14="Pembelian 1",sisa_adm_freelance60,0)</f>
        <v>3600000</v>
      </c>
      <c r="E84" s="520">
        <f>refund_adm_freelance12</f>
        <v>300000</v>
      </c>
      <c r="F84" s="520">
        <v>0</v>
      </c>
      <c r="G84" s="520">
        <f ca="1">'DATA REFUND'!$E$37</f>
        <v>3957543.5936315283</v>
      </c>
      <c r="H84" s="518">
        <f t="shared" ca="1" si="9"/>
        <v>7857543.5936315283</v>
      </c>
      <c r="I84" s="351"/>
      <c r="K84" s="349"/>
      <c r="L84" s="340">
        <v>60</v>
      </c>
      <c r="M84" s="517">
        <f>IF(PERHITUNGAN!$C$14="Pembelian 1",sisa_adm_freelance60,0)</f>
        <v>3600000</v>
      </c>
      <c r="N84" s="520">
        <f>refund_adm_freelance12</f>
        <v>300000</v>
      </c>
      <c r="O84" s="520">
        <v>0</v>
      </c>
      <c r="P84" s="517">
        <f ca="1">'DATA REFUND'!$K$37</f>
        <v>3957543.5936315283</v>
      </c>
      <c r="Q84" s="518">
        <f t="shared" ca="1" si="10"/>
        <v>7857543.5936315283</v>
      </c>
      <c r="R84" s="351"/>
    </row>
    <row r="85" spans="2:18" ht="13.5" thickBot="1">
      <c r="B85" s="349"/>
      <c r="C85" s="350"/>
      <c r="D85" s="350"/>
      <c r="E85" s="350"/>
      <c r="F85" s="350"/>
      <c r="G85" s="350"/>
      <c r="H85" s="350"/>
      <c r="I85" s="351"/>
      <c r="K85" s="349"/>
      <c r="L85" s="350"/>
      <c r="M85" s="350"/>
      <c r="N85" s="350"/>
      <c r="O85" s="350"/>
      <c r="P85" s="350"/>
      <c r="Q85" s="350"/>
      <c r="R85" s="351"/>
    </row>
    <row r="86" spans="2:18">
      <c r="B86" s="349"/>
      <c r="C86" s="862" t="s">
        <v>135</v>
      </c>
      <c r="D86" s="863"/>
      <c r="E86" s="878"/>
      <c r="F86" s="878"/>
      <c r="G86" s="878"/>
      <c r="H86" s="864"/>
      <c r="I86" s="351"/>
      <c r="K86" s="349"/>
      <c r="L86" s="862" t="s">
        <v>135</v>
      </c>
      <c r="M86" s="863"/>
      <c r="N86" s="878"/>
      <c r="O86" s="878"/>
      <c r="P86" s="878"/>
      <c r="Q86" s="864"/>
      <c r="R86" s="351"/>
    </row>
    <row r="87" spans="2:18">
      <c r="B87" s="349"/>
      <c r="C87" s="354" t="s">
        <v>28</v>
      </c>
      <c r="D87" s="355" t="s">
        <v>260</v>
      </c>
      <c r="E87" s="356" t="s">
        <v>251</v>
      </c>
      <c r="F87" s="356" t="s">
        <v>294</v>
      </c>
      <c r="G87" s="356" t="s">
        <v>190</v>
      </c>
      <c r="H87" s="357" t="s">
        <v>8</v>
      </c>
      <c r="I87" s="351"/>
      <c r="K87" s="349"/>
      <c r="L87" s="354" t="s">
        <v>28</v>
      </c>
      <c r="M87" s="355" t="s">
        <v>260</v>
      </c>
      <c r="N87" s="356" t="s">
        <v>251</v>
      </c>
      <c r="O87" s="356" t="s">
        <v>294</v>
      </c>
      <c r="P87" s="356" t="s">
        <v>190</v>
      </c>
      <c r="Q87" s="357" t="s">
        <v>8</v>
      </c>
      <c r="R87" s="351"/>
    </row>
    <row r="88" spans="2:18">
      <c r="B88" s="349"/>
      <c r="C88" s="337">
        <v>12</v>
      </c>
      <c r="D88" s="515">
        <f>IF(PERHITUNGAN!$C$14="Pembelian 1",sisa_adm_freelance12,0)</f>
        <v>4800000</v>
      </c>
      <c r="E88" s="519">
        <f>refund_adm_freelance12</f>
        <v>300000</v>
      </c>
      <c r="F88" s="519">
        <f>'DATA REFUND'!$E$65</f>
        <v>122850</v>
      </c>
      <c r="G88" s="519">
        <f ca="1">'DATA REFUND'!$E$41</f>
        <v>1366240.7183560475</v>
      </c>
      <c r="H88" s="516">
        <f ca="1">SUM(D88:G88)</f>
        <v>6589090.7183560478</v>
      </c>
      <c r="I88" s="351"/>
      <c r="K88" s="349"/>
      <c r="L88" s="337">
        <v>12</v>
      </c>
      <c r="M88" s="515">
        <f>IF(PERHITUNGAN!$C$14="Pembelian 1",sisa_adm_freelance12,0)</f>
        <v>4800000</v>
      </c>
      <c r="N88" s="519">
        <f>refund_adm_freelance12</f>
        <v>300000</v>
      </c>
      <c r="O88" s="519">
        <f>F88</f>
        <v>122850</v>
      </c>
      <c r="P88" s="519">
        <f ca="1">'DATA REFUND'!$K$41</f>
        <v>1366240.7183560475</v>
      </c>
      <c r="Q88" s="516">
        <f ca="1">SUM(M88:P88)</f>
        <v>6589090.7183560478</v>
      </c>
      <c r="R88" s="351"/>
    </row>
    <row r="89" spans="2:18">
      <c r="B89" s="349"/>
      <c r="C89" s="337">
        <v>24</v>
      </c>
      <c r="D89" s="515">
        <f>IF(PERHITUNGAN!$C$14="Pembelian 1",sisa_adm_freelance24,0)</f>
        <v>4500000</v>
      </c>
      <c r="E89" s="519">
        <f>refund_adm_freelance12</f>
        <v>300000</v>
      </c>
      <c r="F89" s="519">
        <f>'DATA REFUND'!$E$66</f>
        <v>226800</v>
      </c>
      <c r="G89" s="519">
        <f ca="1">'DATA REFUND'!$E$42</f>
        <v>2422950.8196721226</v>
      </c>
      <c r="H89" s="516">
        <f t="shared" ref="H89:H92" ca="1" si="11">SUM(D89:G89)</f>
        <v>7449750.8196721226</v>
      </c>
      <c r="I89" s="351"/>
      <c r="K89" s="349"/>
      <c r="L89" s="337">
        <v>24</v>
      </c>
      <c r="M89" s="515">
        <f>IF(PERHITUNGAN!$C$14="Pembelian 1",sisa_adm_freelance24,0)</f>
        <v>4500000</v>
      </c>
      <c r="N89" s="519">
        <f>refund_adm_freelance12</f>
        <v>300000</v>
      </c>
      <c r="O89" s="519">
        <f t="shared" ref="O89:O92" si="12">F89</f>
        <v>226800</v>
      </c>
      <c r="P89" s="519">
        <f ca="1">'DATA REFUND'!$K$42</f>
        <v>2401912.5683059976</v>
      </c>
      <c r="Q89" s="516">
        <f t="shared" ref="Q89:Q92" ca="1" si="13">SUM(M89:P89)</f>
        <v>7428712.5683059972</v>
      </c>
      <c r="R89" s="351"/>
    </row>
    <row r="90" spans="2:18">
      <c r="B90" s="349"/>
      <c r="C90" s="337">
        <v>36</v>
      </c>
      <c r="D90" s="515">
        <f>IF(PERHITUNGAN!$C$14="Pembelian 1",sisa_adm_freelance36,0)</f>
        <v>4200000</v>
      </c>
      <c r="E90" s="519">
        <f>refund_adm_freelance12</f>
        <v>300000</v>
      </c>
      <c r="F90" s="519">
        <f>'DATA REFUND'!$E$67</f>
        <v>318600</v>
      </c>
      <c r="G90" s="519">
        <f ca="1">'DATA REFUND'!$E$43</f>
        <v>3240072.5172899989</v>
      </c>
      <c r="H90" s="516">
        <f t="shared" ca="1" si="11"/>
        <v>8058672.5172899989</v>
      </c>
      <c r="I90" s="351"/>
      <c r="K90" s="349"/>
      <c r="L90" s="337">
        <v>36</v>
      </c>
      <c r="M90" s="515">
        <f>IF(PERHITUNGAN!$C$14="Pembelian 1",sisa_adm_freelance36,0)</f>
        <v>4200000</v>
      </c>
      <c r="N90" s="519">
        <f>refund_adm_freelance12</f>
        <v>300000</v>
      </c>
      <c r="O90" s="519">
        <f t="shared" si="12"/>
        <v>318600</v>
      </c>
      <c r="P90" s="519">
        <f ca="1">'DATA REFUND'!$K$43</f>
        <v>3187497.4820385398</v>
      </c>
      <c r="Q90" s="516">
        <f t="shared" ca="1" si="13"/>
        <v>8006097.4820385398</v>
      </c>
      <c r="R90" s="351"/>
    </row>
    <row r="91" spans="2:18">
      <c r="B91" s="349"/>
      <c r="C91" s="337">
        <v>48</v>
      </c>
      <c r="D91" s="515">
        <f>IF(PERHITUNGAN!$C$14="Pembelian 1",sisa_adm_freelance48,0)</f>
        <v>3850000</v>
      </c>
      <c r="E91" s="519">
        <f>refund_adm_freelance12</f>
        <v>300000</v>
      </c>
      <c r="F91" s="519">
        <f>'DATA REFUND'!$E$68</f>
        <v>405000</v>
      </c>
      <c r="G91" s="519">
        <f ca="1">'DATA REFUND'!$E$44</f>
        <v>3809971.7779868292</v>
      </c>
      <c r="H91" s="516">
        <f t="shared" ca="1" si="11"/>
        <v>8364971.7779868292</v>
      </c>
      <c r="I91" s="351"/>
      <c r="K91" s="349"/>
      <c r="L91" s="337">
        <v>48</v>
      </c>
      <c r="M91" s="515">
        <f>IF(PERHITUNGAN!$C$14="Pembelian 1",sisa_adm_freelance48,0)</f>
        <v>3850000</v>
      </c>
      <c r="N91" s="519">
        <f>refund_adm_freelance12</f>
        <v>300000</v>
      </c>
      <c r="O91" s="519">
        <f t="shared" si="12"/>
        <v>405000</v>
      </c>
      <c r="P91" s="519">
        <f ca="1">'DATA REFUND'!$K$44</f>
        <v>3721495.7666980238</v>
      </c>
      <c r="Q91" s="516">
        <f t="shared" ca="1" si="13"/>
        <v>8276495.7666980233</v>
      </c>
      <c r="R91" s="351"/>
    </row>
    <row r="92" spans="2:18" ht="13.5" thickBot="1">
      <c r="B92" s="349"/>
      <c r="C92" s="340">
        <v>60</v>
      </c>
      <c r="D92" s="517">
        <f>IF(PERHITUNGAN!$C$14="Pembelian 1",sisa_adm_freelance60,0)</f>
        <v>3600000</v>
      </c>
      <c r="E92" s="520">
        <f>refund_adm_freelance12</f>
        <v>300000</v>
      </c>
      <c r="F92" s="517">
        <f>'DATA REFUND'!$E$69</f>
        <v>527850</v>
      </c>
      <c r="G92" s="520">
        <f ca="1">'DATA REFUND'!$E$45</f>
        <v>3796705.336426896</v>
      </c>
      <c r="H92" s="518">
        <f t="shared" ca="1" si="11"/>
        <v>8224555.336426896</v>
      </c>
      <c r="I92" s="351"/>
      <c r="K92" s="349"/>
      <c r="L92" s="340">
        <v>60</v>
      </c>
      <c r="M92" s="517">
        <f>IF(PERHITUNGAN!$C$14="Pembelian 1",sisa_adm_freelance60,0)</f>
        <v>3600000</v>
      </c>
      <c r="N92" s="520">
        <f>refund_adm_freelance12</f>
        <v>300000</v>
      </c>
      <c r="O92" s="517">
        <f t="shared" si="12"/>
        <v>527850</v>
      </c>
      <c r="P92" s="517">
        <f ca="1">'DATA REFUND'!$K$45</f>
        <v>4153228.346456659</v>
      </c>
      <c r="Q92" s="518">
        <f t="shared" ca="1" si="13"/>
        <v>8581078.3464566581</v>
      </c>
      <c r="R92" s="351"/>
    </row>
    <row r="93" spans="2:18" ht="13.5" thickBot="1">
      <c r="B93" s="343"/>
      <c r="C93" s="344"/>
      <c r="D93" s="344"/>
      <c r="E93" s="344"/>
      <c r="F93" s="344"/>
      <c r="G93" s="344"/>
      <c r="H93" s="344"/>
      <c r="I93" s="345"/>
      <c r="K93" s="343"/>
      <c r="L93" s="344"/>
      <c r="M93" s="344"/>
      <c r="N93" s="344"/>
      <c r="O93" s="344"/>
      <c r="P93" s="344"/>
      <c r="Q93" s="344"/>
      <c r="R93" s="345"/>
    </row>
    <row r="94" spans="2:18" ht="13.5" thickTop="1"/>
    <row r="95" spans="2:18" ht="13.5" thickBot="1"/>
    <row r="96" spans="2:18" ht="14.25" thickTop="1" thickBot="1">
      <c r="B96" s="346"/>
      <c r="C96" s="347"/>
      <c r="D96" s="347"/>
      <c r="E96" s="347"/>
      <c r="F96" s="347"/>
      <c r="G96" s="347"/>
      <c r="H96" s="347"/>
      <c r="I96" s="348"/>
      <c r="K96" s="346"/>
      <c r="L96" s="347"/>
      <c r="M96" s="347"/>
      <c r="N96" s="347"/>
      <c r="O96" s="347"/>
      <c r="P96" s="347"/>
      <c r="Q96" s="347"/>
      <c r="R96" s="348"/>
    </row>
    <row r="97" spans="2:18">
      <c r="B97" s="349"/>
      <c r="C97" s="867" t="s">
        <v>259</v>
      </c>
      <c r="D97" s="868"/>
      <c r="E97" s="868"/>
      <c r="F97" s="868"/>
      <c r="G97" s="868"/>
      <c r="H97" s="869"/>
      <c r="I97" s="351"/>
      <c r="K97" s="349"/>
      <c r="L97" s="867" t="s">
        <v>263</v>
      </c>
      <c r="M97" s="868"/>
      <c r="N97" s="868"/>
      <c r="O97" s="868"/>
      <c r="P97" s="868"/>
      <c r="Q97" s="869"/>
      <c r="R97" s="351"/>
    </row>
    <row r="98" spans="2:18" ht="13.5" thickBot="1">
      <c r="B98" s="349"/>
      <c r="C98" s="870" t="s">
        <v>10485</v>
      </c>
      <c r="D98" s="871"/>
      <c r="E98" s="871"/>
      <c r="F98" s="871"/>
      <c r="G98" s="871"/>
      <c r="H98" s="872"/>
      <c r="I98" s="351"/>
      <c r="K98" s="349"/>
      <c r="L98" s="870" t="s">
        <v>10485</v>
      </c>
      <c r="M98" s="871"/>
      <c r="N98" s="871"/>
      <c r="O98" s="871"/>
      <c r="P98" s="871"/>
      <c r="Q98" s="872"/>
      <c r="R98" s="351"/>
    </row>
    <row r="99" spans="2:18">
      <c r="B99" s="349"/>
      <c r="C99" s="350"/>
      <c r="D99" s="350"/>
      <c r="E99" s="350"/>
      <c r="F99" s="350"/>
      <c r="G99" s="350"/>
      <c r="H99" s="350"/>
      <c r="I99" s="351"/>
      <c r="K99" s="349"/>
      <c r="L99" s="350"/>
      <c r="M99" s="350"/>
      <c r="N99" s="350"/>
      <c r="O99" s="350"/>
      <c r="P99" s="350"/>
      <c r="Q99" s="350"/>
      <c r="R99" s="351"/>
    </row>
    <row r="100" spans="2:18" ht="13.5" thickBot="1">
      <c r="B100" s="349"/>
      <c r="C100" s="350"/>
      <c r="D100" s="350"/>
      <c r="E100" s="350"/>
      <c r="F100" s="350"/>
      <c r="G100" s="350"/>
      <c r="H100" s="350"/>
      <c r="I100" s="351"/>
      <c r="K100" s="349"/>
      <c r="L100" s="350"/>
      <c r="M100" s="350"/>
      <c r="N100" s="350"/>
      <c r="O100" s="350"/>
      <c r="P100" s="350"/>
      <c r="Q100" s="350"/>
      <c r="R100" s="351"/>
    </row>
    <row r="101" spans="2:18">
      <c r="B101" s="349"/>
      <c r="C101" s="862" t="s">
        <v>153</v>
      </c>
      <c r="D101" s="863"/>
      <c r="E101" s="878"/>
      <c r="F101" s="878"/>
      <c r="G101" s="878"/>
      <c r="H101" s="864"/>
      <c r="I101" s="351"/>
      <c r="K101" s="349"/>
      <c r="L101" s="862" t="s">
        <v>153</v>
      </c>
      <c r="M101" s="863"/>
      <c r="N101" s="878"/>
      <c r="O101" s="878"/>
      <c r="P101" s="878"/>
      <c r="Q101" s="864"/>
      <c r="R101" s="351"/>
    </row>
    <row r="102" spans="2:18">
      <c r="B102" s="349"/>
      <c r="C102" s="354" t="s">
        <v>28</v>
      </c>
      <c r="D102" s="355" t="s">
        <v>260</v>
      </c>
      <c r="E102" s="356" t="s">
        <v>251</v>
      </c>
      <c r="F102" s="356" t="s">
        <v>294</v>
      </c>
      <c r="G102" s="356" t="s">
        <v>190</v>
      </c>
      <c r="H102" s="357" t="s">
        <v>8</v>
      </c>
      <c r="I102" s="351"/>
      <c r="K102" s="349"/>
      <c r="L102" s="354" t="s">
        <v>28</v>
      </c>
      <c r="M102" s="355" t="s">
        <v>260</v>
      </c>
      <c r="N102" s="356" t="s">
        <v>251</v>
      </c>
      <c r="O102" s="356"/>
      <c r="P102" s="356" t="s">
        <v>190</v>
      </c>
      <c r="Q102" s="357" t="s">
        <v>8</v>
      </c>
      <c r="R102" s="351"/>
    </row>
    <row r="103" spans="2:18">
      <c r="B103" s="349"/>
      <c r="C103" s="337">
        <v>12</v>
      </c>
      <c r="D103" s="515">
        <f>D11</f>
        <v>4800000</v>
      </c>
      <c r="E103" s="519">
        <v>0</v>
      </c>
      <c r="F103" s="519">
        <v>0</v>
      </c>
      <c r="G103" s="519">
        <f ca="1">'DATA REFUND'!$E$33</f>
        <v>1341902.31362468</v>
      </c>
      <c r="H103" s="516">
        <f ca="1">SUM(D103:G103)</f>
        <v>6141902.31362468</v>
      </c>
      <c r="I103" s="351"/>
      <c r="K103" s="349"/>
      <c r="L103" s="337">
        <v>12</v>
      </c>
      <c r="M103" s="515">
        <f>M11</f>
        <v>4800000</v>
      </c>
      <c r="N103" s="519">
        <v>0</v>
      </c>
      <c r="O103" s="519">
        <v>0</v>
      </c>
      <c r="P103" s="519">
        <f ca="1">'DATA REFUND'!$K$33</f>
        <v>1341902.31362468</v>
      </c>
      <c r="Q103" s="516">
        <f ca="1">SUM(M103:P103)</f>
        <v>6141902.31362468</v>
      </c>
      <c r="R103" s="351"/>
    </row>
    <row r="104" spans="2:18">
      <c r="B104" s="349"/>
      <c r="C104" s="337">
        <v>24</v>
      </c>
      <c r="D104" s="515">
        <f t="shared" ref="D104:D107" si="14">D12</f>
        <v>4500000</v>
      </c>
      <c r="E104" s="519">
        <v>0</v>
      </c>
      <c r="F104" s="519">
        <v>0</v>
      </c>
      <c r="G104" s="519">
        <f ca="1">'DATA REFUND'!$E$34</f>
        <v>2344311.377245496</v>
      </c>
      <c r="H104" s="516">
        <f t="shared" ref="H104:H107" ca="1" si="15">SUM(D104:G104)</f>
        <v>6844311.377245496</v>
      </c>
      <c r="I104" s="351"/>
      <c r="K104" s="349"/>
      <c r="L104" s="337">
        <v>24</v>
      </c>
      <c r="M104" s="515">
        <f t="shared" ref="M104:M107" si="16">M12</f>
        <v>4500000</v>
      </c>
      <c r="N104" s="519">
        <v>0</v>
      </c>
      <c r="O104" s="519">
        <v>0</v>
      </c>
      <c r="P104" s="519">
        <f ca="1">'DATA REFUND'!$K$34</f>
        <v>2344311.377245496</v>
      </c>
      <c r="Q104" s="516">
        <f t="shared" ref="Q104:Q107" ca="1" si="17">SUM(M104:P104)</f>
        <v>6844311.377245496</v>
      </c>
      <c r="R104" s="351"/>
    </row>
    <row r="105" spans="2:18">
      <c r="B105" s="349"/>
      <c r="C105" s="337">
        <v>36</v>
      </c>
      <c r="D105" s="515">
        <f t="shared" si="14"/>
        <v>4200000</v>
      </c>
      <c r="E105" s="519">
        <v>0</v>
      </c>
      <c r="F105" s="519">
        <v>0</v>
      </c>
      <c r="G105" s="519">
        <f ca="1">'DATA REFUND'!$E$35</f>
        <v>3093435.1748205768</v>
      </c>
      <c r="H105" s="516">
        <f t="shared" ca="1" si="15"/>
        <v>7293435.1748205768</v>
      </c>
      <c r="I105" s="351"/>
      <c r="K105" s="349"/>
      <c r="L105" s="337">
        <v>36</v>
      </c>
      <c r="M105" s="515">
        <f t="shared" si="16"/>
        <v>4200000</v>
      </c>
      <c r="N105" s="519">
        <v>0</v>
      </c>
      <c r="O105" s="519">
        <v>0</v>
      </c>
      <c r="P105" s="519">
        <f ca="1">'DATA REFUND'!$K$35</f>
        <v>3093435.1748205768</v>
      </c>
      <c r="Q105" s="516">
        <f t="shared" ca="1" si="17"/>
        <v>7293435.1748205768</v>
      </c>
      <c r="R105" s="351"/>
    </row>
    <row r="106" spans="2:18">
      <c r="B106" s="349"/>
      <c r="C106" s="337">
        <v>48</v>
      </c>
      <c r="D106" s="515">
        <f t="shared" si="14"/>
        <v>3850000</v>
      </c>
      <c r="E106" s="519">
        <v>0</v>
      </c>
      <c r="F106" s="519">
        <v>0</v>
      </c>
      <c r="G106" s="519">
        <f ca="1">'DATA REFUND'!$E$36</f>
        <v>3594216.2038099542</v>
      </c>
      <c r="H106" s="516">
        <f t="shared" ca="1" si="15"/>
        <v>7444216.2038099542</v>
      </c>
      <c r="I106" s="351"/>
      <c r="K106" s="349"/>
      <c r="L106" s="337">
        <v>48</v>
      </c>
      <c r="M106" s="515">
        <f t="shared" si="16"/>
        <v>3850000</v>
      </c>
      <c r="N106" s="519">
        <v>0</v>
      </c>
      <c r="O106" s="519">
        <v>0</v>
      </c>
      <c r="P106" s="519">
        <f ca="1">'DATA REFUND'!$K$36</f>
        <v>3594216.2038099542</v>
      </c>
      <c r="Q106" s="516">
        <f t="shared" ca="1" si="17"/>
        <v>7444216.2038099542</v>
      </c>
      <c r="R106" s="351"/>
    </row>
    <row r="107" spans="2:18" ht="13.5" thickBot="1">
      <c r="B107" s="349"/>
      <c r="C107" s="340">
        <v>60</v>
      </c>
      <c r="D107" s="515">
        <f t="shared" si="14"/>
        <v>3600000</v>
      </c>
      <c r="E107" s="520">
        <v>0</v>
      </c>
      <c r="F107" s="520">
        <v>0</v>
      </c>
      <c r="G107" s="520">
        <f ca="1">'DATA REFUND'!$E$37</f>
        <v>3957543.5936315283</v>
      </c>
      <c r="H107" s="518">
        <f t="shared" ca="1" si="15"/>
        <v>7557543.5936315283</v>
      </c>
      <c r="I107" s="351"/>
      <c r="K107" s="349"/>
      <c r="L107" s="340">
        <v>60</v>
      </c>
      <c r="M107" s="515">
        <f t="shared" si="16"/>
        <v>3600000</v>
      </c>
      <c r="N107" s="520">
        <v>0</v>
      </c>
      <c r="O107" s="520">
        <v>0</v>
      </c>
      <c r="P107" s="517">
        <f ca="1">'DATA REFUND'!$K$37</f>
        <v>3957543.5936315283</v>
      </c>
      <c r="Q107" s="518">
        <f t="shared" ca="1" si="17"/>
        <v>7557543.5936315283</v>
      </c>
      <c r="R107" s="351"/>
    </row>
    <row r="108" spans="2:18" ht="13.5" thickBot="1">
      <c r="B108" s="349"/>
      <c r="C108" s="350"/>
      <c r="D108" s="350"/>
      <c r="E108" s="350"/>
      <c r="F108" s="350"/>
      <c r="G108" s="350"/>
      <c r="H108" s="350"/>
      <c r="I108" s="351"/>
      <c r="K108" s="349"/>
      <c r="L108" s="350"/>
      <c r="M108" s="350"/>
      <c r="N108" s="350"/>
      <c r="O108" s="350"/>
      <c r="P108" s="350"/>
      <c r="Q108" s="350"/>
      <c r="R108" s="351"/>
    </row>
    <row r="109" spans="2:18">
      <c r="B109" s="349"/>
      <c r="C109" s="862" t="s">
        <v>135</v>
      </c>
      <c r="D109" s="863"/>
      <c r="E109" s="878"/>
      <c r="F109" s="878"/>
      <c r="G109" s="878"/>
      <c r="H109" s="864"/>
      <c r="I109" s="351"/>
      <c r="K109" s="349"/>
      <c r="L109" s="862" t="s">
        <v>135</v>
      </c>
      <c r="M109" s="863"/>
      <c r="N109" s="878"/>
      <c r="O109" s="878"/>
      <c r="P109" s="878"/>
      <c r="Q109" s="864"/>
      <c r="R109" s="351"/>
    </row>
    <row r="110" spans="2:18">
      <c r="B110" s="349"/>
      <c r="C110" s="354" t="s">
        <v>28</v>
      </c>
      <c r="D110" s="355" t="s">
        <v>260</v>
      </c>
      <c r="E110" s="356" t="s">
        <v>251</v>
      </c>
      <c r="F110" s="356" t="s">
        <v>294</v>
      </c>
      <c r="G110" s="356" t="s">
        <v>190</v>
      </c>
      <c r="H110" s="357" t="s">
        <v>8</v>
      </c>
      <c r="I110" s="351"/>
      <c r="K110" s="349"/>
      <c r="L110" s="354" t="s">
        <v>28</v>
      </c>
      <c r="M110" s="355" t="s">
        <v>260</v>
      </c>
      <c r="N110" s="356" t="s">
        <v>251</v>
      </c>
      <c r="O110" s="356" t="s">
        <v>294</v>
      </c>
      <c r="P110" s="356" t="s">
        <v>190</v>
      </c>
      <c r="Q110" s="357" t="s">
        <v>8</v>
      </c>
      <c r="R110" s="351"/>
    </row>
    <row r="111" spans="2:18">
      <c r="B111" s="349"/>
      <c r="C111" s="337">
        <v>12</v>
      </c>
      <c r="D111" s="515">
        <f>D19</f>
        <v>4800000</v>
      </c>
      <c r="E111" s="519">
        <v>0</v>
      </c>
      <c r="F111" s="519">
        <f>'DATA REFUND'!$E$65</f>
        <v>122850</v>
      </c>
      <c r="G111" s="519">
        <f ca="1">'DATA REFUND'!$E$41</f>
        <v>1366240.7183560475</v>
      </c>
      <c r="H111" s="516">
        <f ca="1">SUM(D111:G111)</f>
        <v>6289090.7183560478</v>
      </c>
      <c r="I111" s="351"/>
      <c r="K111" s="349"/>
      <c r="L111" s="337">
        <v>12</v>
      </c>
      <c r="M111" s="515">
        <f>M19</f>
        <v>4800000</v>
      </c>
      <c r="N111" s="519">
        <v>0</v>
      </c>
      <c r="O111" s="519">
        <f>F111</f>
        <v>122850</v>
      </c>
      <c r="P111" s="519">
        <f ca="1">'DATA REFUND'!$K$41</f>
        <v>1366240.7183560475</v>
      </c>
      <c r="Q111" s="516">
        <f ca="1">SUM(M111:P111)</f>
        <v>6289090.7183560478</v>
      </c>
      <c r="R111" s="351"/>
    </row>
    <row r="112" spans="2:18">
      <c r="B112" s="349"/>
      <c r="C112" s="337">
        <v>24</v>
      </c>
      <c r="D112" s="515">
        <f t="shared" ref="D112:D115" si="18">D20</f>
        <v>4500000</v>
      </c>
      <c r="E112" s="519">
        <v>0</v>
      </c>
      <c r="F112" s="519">
        <f>'DATA REFUND'!$E$66</f>
        <v>226800</v>
      </c>
      <c r="G112" s="519">
        <f ca="1">'DATA REFUND'!$E$42</f>
        <v>2422950.8196721226</v>
      </c>
      <c r="H112" s="516">
        <f t="shared" ref="H112:H115" ca="1" si="19">SUM(D112:G112)</f>
        <v>7149750.8196721226</v>
      </c>
      <c r="I112" s="351"/>
      <c r="K112" s="349"/>
      <c r="L112" s="337">
        <v>24</v>
      </c>
      <c r="M112" s="515">
        <f t="shared" ref="M112:M115" si="20">M20</f>
        <v>4500000</v>
      </c>
      <c r="N112" s="519">
        <v>0</v>
      </c>
      <c r="O112" s="519">
        <f t="shared" ref="O112:O115" si="21">F112</f>
        <v>226800</v>
      </c>
      <c r="P112" s="519">
        <f ca="1">'DATA REFUND'!$K$42</f>
        <v>2401912.5683059976</v>
      </c>
      <c r="Q112" s="516">
        <f t="shared" ref="Q112:Q115" ca="1" si="22">SUM(M112:P112)</f>
        <v>7128712.5683059972</v>
      </c>
      <c r="R112" s="351"/>
    </row>
    <row r="113" spans="2:18">
      <c r="B113" s="349"/>
      <c r="C113" s="337">
        <v>36</v>
      </c>
      <c r="D113" s="515">
        <f t="shared" si="18"/>
        <v>4200000</v>
      </c>
      <c r="E113" s="519">
        <v>0</v>
      </c>
      <c r="F113" s="519">
        <f>'DATA REFUND'!$E$67</f>
        <v>318600</v>
      </c>
      <c r="G113" s="519">
        <f ca="1">'DATA REFUND'!$E$43</f>
        <v>3240072.5172899989</v>
      </c>
      <c r="H113" s="516">
        <f t="shared" ca="1" si="19"/>
        <v>7758672.5172899989</v>
      </c>
      <c r="I113" s="351"/>
      <c r="K113" s="349"/>
      <c r="L113" s="337">
        <v>36</v>
      </c>
      <c r="M113" s="515">
        <f t="shared" si="20"/>
        <v>4200000</v>
      </c>
      <c r="N113" s="519">
        <v>0</v>
      </c>
      <c r="O113" s="519">
        <f t="shared" si="21"/>
        <v>318600</v>
      </c>
      <c r="P113" s="519">
        <f ca="1">'DATA REFUND'!$K$43</f>
        <v>3187497.4820385398</v>
      </c>
      <c r="Q113" s="516">
        <f t="shared" ca="1" si="22"/>
        <v>7706097.4820385398</v>
      </c>
      <c r="R113" s="351"/>
    </row>
    <row r="114" spans="2:18">
      <c r="B114" s="349"/>
      <c r="C114" s="337">
        <v>48</v>
      </c>
      <c r="D114" s="515">
        <f t="shared" si="18"/>
        <v>3850000</v>
      </c>
      <c r="E114" s="519">
        <v>0</v>
      </c>
      <c r="F114" s="519">
        <f>'DATA REFUND'!$E$68</f>
        <v>405000</v>
      </c>
      <c r="G114" s="519">
        <f ca="1">'DATA REFUND'!$E$44</f>
        <v>3809971.7779868292</v>
      </c>
      <c r="H114" s="516">
        <f t="shared" ca="1" si="19"/>
        <v>8064971.7779868292</v>
      </c>
      <c r="I114" s="351"/>
      <c r="K114" s="349"/>
      <c r="L114" s="337">
        <v>48</v>
      </c>
      <c r="M114" s="515">
        <f t="shared" si="20"/>
        <v>3850000</v>
      </c>
      <c r="N114" s="519">
        <v>0</v>
      </c>
      <c r="O114" s="519">
        <f t="shared" si="21"/>
        <v>405000</v>
      </c>
      <c r="P114" s="519">
        <f ca="1">'DATA REFUND'!$K$44</f>
        <v>3721495.7666980238</v>
      </c>
      <c r="Q114" s="516">
        <f t="shared" ca="1" si="22"/>
        <v>7976495.7666980233</v>
      </c>
      <c r="R114" s="351"/>
    </row>
    <row r="115" spans="2:18" ht="13.5" thickBot="1">
      <c r="B115" s="349"/>
      <c r="C115" s="340">
        <v>60</v>
      </c>
      <c r="D115" s="515">
        <f t="shared" si="18"/>
        <v>3600000</v>
      </c>
      <c r="E115" s="520">
        <v>0</v>
      </c>
      <c r="F115" s="517">
        <f>'DATA REFUND'!$E$69</f>
        <v>527850</v>
      </c>
      <c r="G115" s="520">
        <f ca="1">'DATA REFUND'!$E$45</f>
        <v>3796705.336426896</v>
      </c>
      <c r="H115" s="518">
        <f t="shared" ca="1" si="19"/>
        <v>7924555.336426896</v>
      </c>
      <c r="I115" s="351"/>
      <c r="K115" s="349"/>
      <c r="L115" s="340">
        <v>60</v>
      </c>
      <c r="M115" s="515">
        <f t="shared" si="20"/>
        <v>3600000</v>
      </c>
      <c r="N115" s="520">
        <v>0</v>
      </c>
      <c r="O115" s="517">
        <f t="shared" si="21"/>
        <v>527850</v>
      </c>
      <c r="P115" s="517">
        <f ca="1">'DATA REFUND'!$K$45</f>
        <v>4153228.346456659</v>
      </c>
      <c r="Q115" s="518">
        <f t="shared" ca="1" si="22"/>
        <v>8281078.346456659</v>
      </c>
      <c r="R115" s="351"/>
    </row>
    <row r="116" spans="2:18" ht="13.5" thickBot="1">
      <c r="B116" s="343"/>
      <c r="C116" s="344"/>
      <c r="D116" s="344"/>
      <c r="E116" s="344"/>
      <c r="F116" s="344"/>
      <c r="G116" s="344"/>
      <c r="H116" s="344"/>
      <c r="I116" s="345"/>
      <c r="K116" s="343"/>
      <c r="L116" s="344"/>
      <c r="M116" s="344"/>
      <c r="N116" s="344"/>
      <c r="O116" s="344"/>
      <c r="P116" s="344"/>
      <c r="Q116" s="344"/>
      <c r="R116" s="345"/>
    </row>
    <row r="117" spans="2:18" ht="13.5" thickTop="1"/>
  </sheetData>
  <sheetProtection password="E0B5" sheet="1" objects="1" scenarios="1"/>
  <mergeCells count="42">
    <mergeCell ref="C109:H109"/>
    <mergeCell ref="L109:Q109"/>
    <mergeCell ref="C97:H97"/>
    <mergeCell ref="L97:Q97"/>
    <mergeCell ref="C98:H98"/>
    <mergeCell ref="L98:Q98"/>
    <mergeCell ref="C101:H101"/>
    <mergeCell ref="L101:Q101"/>
    <mergeCell ref="L55:Q55"/>
    <mergeCell ref="C9:H9"/>
    <mergeCell ref="C17:H17"/>
    <mergeCell ref="B2:I2"/>
    <mergeCell ref="K2:R2"/>
    <mergeCell ref="C32:H32"/>
    <mergeCell ref="L5:Q5"/>
    <mergeCell ref="L6:Q6"/>
    <mergeCell ref="L9:Q9"/>
    <mergeCell ref="L17:Q17"/>
    <mergeCell ref="C5:H5"/>
    <mergeCell ref="C6:H6"/>
    <mergeCell ref="C86:H86"/>
    <mergeCell ref="L86:Q86"/>
    <mergeCell ref="C40:H40"/>
    <mergeCell ref="L28:Q28"/>
    <mergeCell ref="L29:Q29"/>
    <mergeCell ref="L32:Q32"/>
    <mergeCell ref="L40:Q40"/>
    <mergeCell ref="C28:H28"/>
    <mergeCell ref="C29:H29"/>
    <mergeCell ref="C63:H63"/>
    <mergeCell ref="L63:Q63"/>
    <mergeCell ref="C51:H51"/>
    <mergeCell ref="L51:Q51"/>
    <mergeCell ref="C52:H52"/>
    <mergeCell ref="L52:Q52"/>
    <mergeCell ref="C55:H55"/>
    <mergeCell ref="C74:H74"/>
    <mergeCell ref="L74:Q74"/>
    <mergeCell ref="C75:H75"/>
    <mergeCell ref="L75:Q75"/>
    <mergeCell ref="C78:H78"/>
    <mergeCell ref="L78:Q78"/>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E45"/>
  <sheetViews>
    <sheetView showGridLines="0" showRowColHeaders="0" tabSelected="1" zoomScaleNormal="100" workbookViewId="0">
      <selection activeCell="J14" sqref="J14"/>
    </sheetView>
  </sheetViews>
  <sheetFormatPr defaultRowHeight="12.75"/>
  <cols>
    <col min="1" max="1" width="3.85546875" customWidth="1"/>
    <col min="2" max="2" width="29.7109375" customWidth="1"/>
    <col min="3" max="3" width="26.140625" customWidth="1"/>
    <col min="4" max="4" width="4" customWidth="1"/>
    <col min="5" max="5" width="5" customWidth="1"/>
    <col min="6" max="6" width="13.140625" customWidth="1"/>
    <col min="7" max="10" width="14.7109375" customWidth="1"/>
    <col min="11" max="11" width="8" customWidth="1"/>
    <col min="12" max="12" width="4.140625" customWidth="1"/>
    <col min="13" max="13" width="5.140625" customWidth="1"/>
    <col min="14" max="14" width="9.140625" customWidth="1"/>
    <col min="15" max="15" width="19.85546875" customWidth="1"/>
    <col min="16" max="16" width="5.5703125" customWidth="1"/>
    <col min="17" max="17" width="1.7109375" customWidth="1"/>
    <col min="18" max="18" width="4.7109375" customWidth="1"/>
    <col min="19" max="19" width="10.5703125" customWidth="1"/>
    <col min="20" max="20" width="19.42578125" customWidth="1"/>
    <col min="21" max="23" width="4.42578125" customWidth="1"/>
    <col min="24" max="24" width="6.140625" style="109" customWidth="1"/>
    <col min="25" max="25" width="18.140625" customWidth="1"/>
    <col min="26" max="26" width="4.5703125" customWidth="1"/>
    <col min="27" max="27" width="11.28515625" customWidth="1"/>
    <col min="28" max="28" width="14" customWidth="1"/>
    <col min="29" max="29" width="3.7109375" customWidth="1"/>
    <col min="30" max="30" width="5.5703125" customWidth="1"/>
    <col min="31" max="34" width="3.7109375" customWidth="1"/>
    <col min="35" max="35" width="7.28515625" customWidth="1"/>
    <col min="36" max="39" width="3.7109375" customWidth="1"/>
    <col min="40" max="40" width="10.5703125" customWidth="1"/>
    <col min="41" max="41" width="11.42578125" hidden="1" customWidth="1"/>
    <col min="42" max="42" width="5" hidden="1" customWidth="1"/>
    <col min="43" max="45" width="14.28515625" hidden="1" customWidth="1"/>
    <col min="46" max="46" width="15.7109375" hidden="1" customWidth="1"/>
    <col min="47" max="47" width="4.7109375" hidden="1" customWidth="1"/>
    <col min="48" max="50" width="13.28515625" hidden="1" customWidth="1"/>
    <col min="51" max="51" width="16.42578125" hidden="1" customWidth="1"/>
    <col min="52" max="52" width="4.85546875" hidden="1" customWidth="1"/>
    <col min="53" max="53" width="0" hidden="1" customWidth="1"/>
    <col min="68" max="68" width="11.85546875" customWidth="1"/>
    <col min="69" max="69" width="12.140625" customWidth="1"/>
    <col min="70" max="71" width="13.140625" customWidth="1"/>
    <col min="72" max="72" width="6.7109375" customWidth="1"/>
    <col min="73" max="73" width="19" customWidth="1"/>
    <col min="74" max="74" width="27.28515625" customWidth="1"/>
    <col min="75" max="75" width="13.85546875" customWidth="1"/>
  </cols>
  <sheetData>
    <row r="1" spans="1:83" ht="25.5" customHeight="1">
      <c r="A1" s="125"/>
      <c r="B1" s="974" t="s">
        <v>299</v>
      </c>
      <c r="C1" s="974"/>
      <c r="D1" s="974"/>
      <c r="E1" s="535"/>
      <c r="F1" s="932" t="str">
        <f>IF(C7="Minibus/Sedan/Jeep","1",IF(C7="Pick Up/Truck","2"))</f>
        <v>2</v>
      </c>
      <c r="G1" s="628" t="s">
        <v>159</v>
      </c>
      <c r="H1" s="629">
        <f>VALUE(F1)</f>
        <v>2</v>
      </c>
      <c r="I1" s="629">
        <f ca="1">VALUE(Program!X3)</f>
        <v>2</v>
      </c>
      <c r="J1" s="630"/>
      <c r="K1" s="534"/>
      <c r="L1" s="548"/>
      <c r="M1" s="534"/>
      <c r="N1" s="112"/>
      <c r="O1" s="109"/>
      <c r="P1" s="109"/>
      <c r="Q1" s="109"/>
      <c r="R1" s="358"/>
      <c r="S1" s="358"/>
      <c r="U1" s="358"/>
      <c r="V1" s="358"/>
      <c r="W1" s="109"/>
      <c r="X1" s="535"/>
      <c r="Y1" s="535"/>
      <c r="Z1" s="535"/>
      <c r="AA1" s="535"/>
      <c r="AB1" s="535"/>
      <c r="AC1" s="951" t="s">
        <v>278</v>
      </c>
      <c r="AD1" s="951"/>
      <c r="AE1" s="908">
        <f ca="1">TODAY()</f>
        <v>46085</v>
      </c>
      <c r="AF1" s="909"/>
      <c r="AG1" s="909"/>
      <c r="AH1" s="909"/>
      <c r="AI1" s="535">
        <f ca="1">AE2-AE1</f>
        <v>1</v>
      </c>
      <c r="AJ1" s="535"/>
      <c r="AK1" s="535"/>
      <c r="AL1" s="535"/>
      <c r="AM1" s="535"/>
      <c r="AN1" s="647" t="s">
        <v>34</v>
      </c>
      <c r="AO1" s="535"/>
      <c r="AP1" s="535"/>
      <c r="AQ1" s="535"/>
      <c r="AR1" s="535"/>
      <c r="AS1" s="535"/>
      <c r="AT1" s="535"/>
      <c r="AU1" s="535"/>
      <c r="AV1" s="535"/>
      <c r="AW1" s="535"/>
      <c r="AX1" s="535"/>
      <c r="AY1" s="535"/>
      <c r="AZ1" s="535"/>
      <c r="BA1" s="535"/>
      <c r="BB1" s="648" t="str">
        <f>IF(C12="NASIONAL","1","2")</f>
        <v>2</v>
      </c>
      <c r="BC1" s="649" t="s">
        <v>312</v>
      </c>
      <c r="BD1" s="535"/>
      <c r="BE1" s="535"/>
      <c r="BF1" s="649" t="s">
        <v>31</v>
      </c>
      <c r="BG1" s="649" t="s">
        <v>32</v>
      </c>
      <c r="BH1" s="535"/>
      <c r="BI1" s="535" t="s">
        <v>10443</v>
      </c>
      <c r="BJ1" s="948" t="str">
        <f>IF($C$4="OTO","2",IF($C$4="DEALER","1",IF($C$4="AGENT","3",IF($C$4="-","4"))))</f>
        <v>1</v>
      </c>
      <c r="BK1" s="650" t="s">
        <v>262</v>
      </c>
      <c r="BL1" s="648">
        <v>1</v>
      </c>
      <c r="BM1" s="648">
        <v>1</v>
      </c>
      <c r="BN1" s="648">
        <v>0</v>
      </c>
      <c r="BO1" s="671">
        <f>VLOOKUP(C4,BK1:BL8,2,FALSE)</f>
        <v>0</v>
      </c>
      <c r="BP1" s="535"/>
      <c r="BQ1" s="535"/>
      <c r="BR1" s="535"/>
      <c r="BS1" s="535"/>
      <c r="BT1" s="535"/>
      <c r="BU1" s="888" t="s">
        <v>10477</v>
      </c>
      <c r="BV1" s="888"/>
      <c r="BW1" s="888"/>
      <c r="BX1" s="104"/>
      <c r="BY1" s="104"/>
      <c r="BZ1" s="104"/>
      <c r="CA1" s="104"/>
      <c r="CB1" s="104"/>
      <c r="CC1" s="125"/>
      <c r="CD1" s="125"/>
      <c r="CE1" s="125"/>
    </row>
    <row r="2" spans="1:83" ht="10.5" customHeight="1" thickBot="1">
      <c r="A2" s="125"/>
      <c r="B2" s="974"/>
      <c r="C2" s="974"/>
      <c r="D2" s="974"/>
      <c r="E2" s="535"/>
      <c r="F2" s="932"/>
      <c r="G2" s="628" t="s">
        <v>160</v>
      </c>
      <c r="H2" s="629"/>
      <c r="I2" s="629">
        <f ca="1">VALUE(Program!X4)</f>
        <v>3</v>
      </c>
      <c r="J2" s="630"/>
      <c r="K2" s="534"/>
      <c r="L2" s="548"/>
      <c r="M2" s="534"/>
      <c r="N2" s="112"/>
      <c r="O2" s="109"/>
      <c r="P2" s="109"/>
      <c r="Q2" s="109"/>
      <c r="R2" s="358"/>
      <c r="S2" s="358"/>
      <c r="T2" s="358"/>
      <c r="U2" s="358"/>
      <c r="V2" s="358"/>
      <c r="W2" s="109"/>
      <c r="X2" s="535"/>
      <c r="Y2" s="535"/>
      <c r="Z2" s="535"/>
      <c r="AA2" s="535"/>
      <c r="AB2" s="535"/>
      <c r="AC2" s="672" t="s">
        <v>277</v>
      </c>
      <c r="AD2" s="672"/>
      <c r="AE2" s="908">
        <f>VLOOKUP(G8,serial_key,2,FALSE)</f>
        <v>46086</v>
      </c>
      <c r="AF2" s="909"/>
      <c r="AG2" s="909"/>
      <c r="AH2" s="909"/>
      <c r="AI2" s="535"/>
      <c r="AJ2" s="535"/>
      <c r="AK2" s="535"/>
      <c r="AL2" s="535"/>
      <c r="AM2" s="535"/>
      <c r="AN2" s="647" t="s">
        <v>29</v>
      </c>
      <c r="AO2" s="535"/>
      <c r="AP2" s="910" t="s">
        <v>178</v>
      </c>
      <c r="AQ2" s="910"/>
      <c r="AR2" s="910"/>
      <c r="AS2" s="910"/>
      <c r="AT2" s="910"/>
      <c r="AU2" s="910"/>
      <c r="AV2" s="910"/>
      <c r="AW2" s="910"/>
      <c r="AX2" s="910"/>
      <c r="AY2" s="910"/>
      <c r="AZ2" s="910"/>
      <c r="BA2" s="535"/>
      <c r="BB2" s="535"/>
      <c r="BC2" s="649" t="s">
        <v>10486</v>
      </c>
      <c r="BD2" s="535"/>
      <c r="BE2" s="535"/>
      <c r="BF2" s="649" t="s">
        <v>35</v>
      </c>
      <c r="BG2" s="649" t="s">
        <v>30</v>
      </c>
      <c r="BH2" s="535"/>
      <c r="BI2" s="535" t="s">
        <v>10444</v>
      </c>
      <c r="BJ2" s="948"/>
      <c r="BK2" s="650" t="s">
        <v>261</v>
      </c>
      <c r="BL2" s="648">
        <v>0</v>
      </c>
      <c r="BM2" s="648">
        <v>0</v>
      </c>
      <c r="BN2" s="648">
        <v>0</v>
      </c>
      <c r="BO2" s="671">
        <f>VALUE(BO1)</f>
        <v>0</v>
      </c>
      <c r="BP2" s="952" t="s">
        <v>144</v>
      </c>
      <c r="BQ2" s="952"/>
      <c r="BR2" s="952"/>
      <c r="BS2" s="673"/>
      <c r="BT2" s="673"/>
      <c r="BU2" s="104"/>
      <c r="BV2" s="104"/>
      <c r="BW2" s="104"/>
      <c r="BX2" s="104"/>
      <c r="BY2" s="104"/>
      <c r="BZ2" s="104"/>
      <c r="CA2" s="104"/>
      <c r="CB2" s="104"/>
      <c r="CC2" s="125"/>
      <c r="CD2" s="125"/>
      <c r="CE2" s="125"/>
    </row>
    <row r="3" spans="1:83" ht="22.5" customHeight="1" thickTop="1" thickBot="1">
      <c r="A3" s="125"/>
      <c r="B3" s="971" t="s">
        <v>289</v>
      </c>
      <c r="C3" s="972"/>
      <c r="D3" s="973"/>
      <c r="E3" s="535"/>
      <c r="F3" s="932" t="str">
        <f>IF(C5="REGULAR","1",IF(C5="SALP 1","2", IF(C5="SALP 2","3")))</f>
        <v>1</v>
      </c>
      <c r="G3" s="628" t="s">
        <v>223</v>
      </c>
      <c r="H3" s="629"/>
      <c r="I3" s="535"/>
      <c r="J3" s="535"/>
      <c r="K3" s="656"/>
      <c r="L3" s="548"/>
      <c r="M3" s="360"/>
      <c r="N3" s="361"/>
      <c r="O3" s="361"/>
      <c r="P3" s="362"/>
      <c r="Q3" s="358"/>
      <c r="R3" s="360"/>
      <c r="S3" s="361"/>
      <c r="T3" s="361"/>
      <c r="U3" s="362"/>
      <c r="V3" s="663"/>
      <c r="W3" s="663"/>
      <c r="X3" s="651"/>
      <c r="Y3" s="104"/>
      <c r="Z3" s="665"/>
      <c r="AA3" s="104"/>
      <c r="AB3" s="104"/>
      <c r="AC3" s="104"/>
      <c r="AD3" s="104"/>
      <c r="AE3" s="535"/>
      <c r="AF3" s="535"/>
      <c r="AG3" s="535"/>
      <c r="AH3" s="535"/>
      <c r="AI3" s="535"/>
      <c r="AJ3" s="535"/>
      <c r="AK3" s="535"/>
      <c r="AL3" s="535"/>
      <c r="AM3" s="535"/>
      <c r="AN3" s="647" t="s">
        <v>27</v>
      </c>
      <c r="AO3" s="535"/>
      <c r="AP3" s="910"/>
      <c r="AQ3" s="910"/>
      <c r="AR3" s="910"/>
      <c r="AS3" s="910"/>
      <c r="AT3" s="910"/>
      <c r="AU3" s="910"/>
      <c r="AV3" s="910"/>
      <c r="AW3" s="910"/>
      <c r="AX3" s="910"/>
      <c r="AY3" s="910"/>
      <c r="AZ3" s="910"/>
      <c r="BA3" s="535"/>
      <c r="BB3" s="535"/>
      <c r="BC3" s="535"/>
      <c r="BD3" s="535"/>
      <c r="BE3" s="535"/>
      <c r="BF3" s="535"/>
      <c r="BG3" s="535"/>
      <c r="BH3" s="535"/>
      <c r="BI3" s="535"/>
      <c r="BJ3" s="629"/>
      <c r="BK3" s="650" t="s">
        <v>301</v>
      </c>
      <c r="BL3" s="648">
        <v>1</v>
      </c>
      <c r="BM3" s="648">
        <v>1</v>
      </c>
      <c r="BN3" s="648">
        <v>0</v>
      </c>
      <c r="BO3" s="671">
        <f>VLOOKUP(C4,BK1:BM8,3,FALSE)</f>
        <v>0</v>
      </c>
      <c r="BP3" s="953">
        <f>IF(H10="YA",UPRATECUSTOM,BP5)</f>
        <v>2</v>
      </c>
      <c r="BQ3" s="953"/>
      <c r="BR3" s="950" t="s">
        <v>122</v>
      </c>
      <c r="BS3" s="670"/>
      <c r="BT3" s="664"/>
      <c r="BU3" s="632" t="str">
        <f>BK17</f>
        <v>BPK</v>
      </c>
      <c r="BV3" s="633">
        <v>2</v>
      </c>
      <c r="BW3" s="882">
        <f>IFERROR(VLOOKUP(C4,BU3:BV6,2,FALSE),BV5)</f>
        <v>2</v>
      </c>
      <c r="BX3" s="104"/>
      <c r="BY3" s="104"/>
      <c r="BZ3" s="104"/>
      <c r="CA3" s="104"/>
      <c r="CB3" s="104"/>
      <c r="CC3" s="125"/>
      <c r="CD3" s="125"/>
      <c r="CE3" s="125"/>
    </row>
    <row r="4" spans="1:83" ht="24.75" customHeight="1" thickBot="1">
      <c r="A4" s="125"/>
      <c r="B4" s="546" t="s">
        <v>10441</v>
      </c>
      <c r="C4" s="969" t="s">
        <v>261</v>
      </c>
      <c r="D4" s="970"/>
      <c r="E4" s="535"/>
      <c r="F4" s="932"/>
      <c r="G4" s="628" t="s">
        <v>224</v>
      </c>
      <c r="H4" s="628"/>
      <c r="I4" s="535"/>
      <c r="J4" s="535"/>
      <c r="K4" s="656"/>
      <c r="L4" s="548"/>
      <c r="M4" s="363"/>
      <c r="N4" s="880" t="s">
        <v>266</v>
      </c>
      <c r="O4" s="881"/>
      <c r="P4" s="364"/>
      <c r="Q4" s="109"/>
      <c r="R4" s="363"/>
      <c r="S4" s="880" t="s">
        <v>191</v>
      </c>
      <c r="T4" s="881"/>
      <c r="U4" s="364"/>
      <c r="V4" s="663"/>
      <c r="W4" s="663"/>
      <c r="X4" s="651"/>
      <c r="Y4" s="104"/>
      <c r="Z4" s="665"/>
      <c r="AA4" s="104"/>
      <c r="AB4" s="104"/>
      <c r="AC4" s="907" t="s">
        <v>279</v>
      </c>
      <c r="AD4" s="907"/>
      <c r="AE4" s="908" t="str">
        <f ca="1">IF(AE1&lt;AE2,"0","Expired")</f>
        <v>0</v>
      </c>
      <c r="AF4" s="909"/>
      <c r="AG4" s="909"/>
      <c r="AH4" s="909"/>
      <c r="AI4" s="535"/>
      <c r="AJ4" s="535"/>
      <c r="AK4" s="535"/>
      <c r="AL4" s="535"/>
      <c r="AM4" s="535"/>
      <c r="AN4" s="535"/>
      <c r="AO4" s="535"/>
      <c r="AP4" s="910"/>
      <c r="AQ4" s="910"/>
      <c r="AR4" s="910"/>
      <c r="AS4" s="910"/>
      <c r="AT4" s="910"/>
      <c r="AU4" s="910"/>
      <c r="AV4" s="910"/>
      <c r="AW4" s="910"/>
      <c r="AX4" s="910"/>
      <c r="AY4" s="910"/>
      <c r="AZ4" s="910"/>
      <c r="BA4" s="535"/>
      <c r="BB4" s="535"/>
      <c r="BC4" s="112"/>
      <c r="BD4" s="535"/>
      <c r="BE4" s="535"/>
      <c r="BF4" s="535"/>
      <c r="BG4" s="535"/>
      <c r="BH4" s="535"/>
      <c r="BI4" s="535"/>
      <c r="BJ4" s="629"/>
      <c r="BK4" s="650" t="s">
        <v>10440</v>
      </c>
      <c r="BL4" s="648">
        <v>0</v>
      </c>
      <c r="BM4" s="648">
        <v>1</v>
      </c>
      <c r="BN4" s="648">
        <v>0</v>
      </c>
      <c r="BO4" s="671">
        <f>VALUE(BO3)</f>
        <v>0</v>
      </c>
      <c r="BP4" s="953"/>
      <c r="BQ4" s="953"/>
      <c r="BR4" s="950"/>
      <c r="BS4" s="670"/>
      <c r="BT4" s="664"/>
      <c r="BU4" s="632" t="s">
        <v>10475</v>
      </c>
      <c r="BV4" s="633">
        <v>2</v>
      </c>
      <c r="BW4" s="882"/>
      <c r="BX4" s="104"/>
      <c r="BY4" s="104"/>
      <c r="BZ4" s="104"/>
      <c r="CA4" s="104"/>
      <c r="CB4" s="104"/>
      <c r="CC4" s="125"/>
      <c r="CD4" s="125"/>
      <c r="CE4" s="125"/>
    </row>
    <row r="5" spans="1:83" ht="24.75" hidden="1" customHeight="1" thickBot="1">
      <c r="A5" s="125"/>
      <c r="B5" s="544" t="s">
        <v>282</v>
      </c>
      <c r="C5" s="967" t="str">
        <f>BQ13</f>
        <v>REGULAR</v>
      </c>
      <c r="D5" s="968"/>
      <c r="E5" s="535"/>
      <c r="F5" s="932"/>
      <c r="G5" s="628" t="s">
        <v>225</v>
      </c>
      <c r="H5" s="628"/>
      <c r="I5" s="535"/>
      <c r="J5" s="535"/>
      <c r="K5" s="656"/>
      <c r="L5" s="548"/>
      <c r="M5" s="363"/>
      <c r="N5" s="640"/>
      <c r="O5" s="641"/>
      <c r="P5" s="364"/>
      <c r="Q5" s="109"/>
      <c r="R5" s="363"/>
      <c r="S5" s="640"/>
      <c r="T5" s="641"/>
      <c r="U5" s="364"/>
      <c r="V5" s="663"/>
      <c r="W5" s="663"/>
      <c r="X5" s="651"/>
      <c r="Y5" s="104"/>
      <c r="Z5" s="665"/>
      <c r="AA5" s="104"/>
      <c r="AB5" s="104"/>
      <c r="AC5" s="104"/>
      <c r="AD5" s="104"/>
      <c r="AE5" s="535"/>
      <c r="AF5" s="535"/>
      <c r="AG5" s="535"/>
      <c r="AH5" s="535"/>
      <c r="AI5" s="535"/>
      <c r="AJ5" s="535"/>
      <c r="AK5" s="535"/>
      <c r="AL5" s="535"/>
      <c r="AM5" s="535"/>
      <c r="AN5" s="535"/>
      <c r="AO5" s="535"/>
      <c r="AP5" s="910"/>
      <c r="AQ5" s="910"/>
      <c r="AR5" s="910"/>
      <c r="AS5" s="910"/>
      <c r="AT5" s="910"/>
      <c r="AU5" s="910"/>
      <c r="AV5" s="910"/>
      <c r="AW5" s="910"/>
      <c r="AX5" s="910"/>
      <c r="AY5" s="910"/>
      <c r="AZ5" s="910"/>
      <c r="BA5" s="535"/>
      <c r="BB5" s="535"/>
      <c r="BC5" s="535"/>
      <c r="BD5" s="535"/>
      <c r="BE5" s="535"/>
      <c r="BF5" s="535"/>
      <c r="BG5" s="535"/>
      <c r="BH5" s="535"/>
      <c r="BI5" s="535"/>
      <c r="BJ5" s="631"/>
      <c r="BK5" s="650" t="s">
        <v>224</v>
      </c>
      <c r="BL5" s="648">
        <v>1</v>
      </c>
      <c r="BM5" s="648">
        <v>1</v>
      </c>
      <c r="BN5" s="648">
        <v>0</v>
      </c>
      <c r="BO5" s="535"/>
      <c r="BP5" s="906">
        <f>IF(C4="OTO",2,IF(C4="DEALER",2,IF(C4="AGENT",2.5,IF(C4="BDR, RC2",1,IF(C4="SALP 1",0.5,IF(C4="SALP 2",0.75,IF(C4="BPK",2.5,IF(C4="BROKER",2.5,IF(C4="CUSTOM",UPRATECUSTOM)))))))))</f>
        <v>2</v>
      </c>
      <c r="BQ5" s="906"/>
      <c r="BR5" s="950"/>
      <c r="BS5" s="670"/>
      <c r="BT5" s="664"/>
      <c r="BU5" s="634" t="s">
        <v>223</v>
      </c>
      <c r="BV5" s="635">
        <f>BP5</f>
        <v>2</v>
      </c>
      <c r="BW5" s="882"/>
      <c r="BX5" s="104"/>
      <c r="BY5" s="104"/>
      <c r="BZ5" s="104"/>
      <c r="CA5" s="104"/>
      <c r="CB5" s="104"/>
      <c r="CC5" s="125"/>
      <c r="CD5" s="125"/>
      <c r="CE5" s="125"/>
    </row>
    <row r="6" spans="1:83" ht="24.75" customHeight="1">
      <c r="A6" s="125"/>
      <c r="B6" s="544" t="s">
        <v>283</v>
      </c>
      <c r="C6" s="961" t="s">
        <v>254</v>
      </c>
      <c r="D6" s="962"/>
      <c r="E6" s="535"/>
      <c r="F6" s="932" t="str">
        <f>IF(C6="ARREAR","1",IF(C6="ADVANCE","2"))</f>
        <v>1</v>
      </c>
      <c r="G6" s="628" t="s">
        <v>254</v>
      </c>
      <c r="H6" s="629"/>
      <c r="I6" s="535"/>
      <c r="J6" s="535"/>
      <c r="K6" s="534"/>
      <c r="L6" s="548"/>
      <c r="M6" s="363"/>
      <c r="N6" s="359"/>
      <c r="O6" s="359"/>
      <c r="P6" s="364"/>
      <c r="Q6" s="109"/>
      <c r="R6" s="363"/>
      <c r="S6" s="359"/>
      <c r="T6" s="359"/>
      <c r="U6" s="364"/>
      <c r="V6" s="663"/>
      <c r="W6" s="663"/>
      <c r="X6" s="651"/>
      <c r="Y6" s="104"/>
      <c r="Z6" s="665"/>
      <c r="AA6" s="104"/>
      <c r="AB6" s="104"/>
      <c r="AC6" s="104" t="s">
        <v>10479</v>
      </c>
      <c r="AD6" s="104"/>
      <c r="AE6" s="535"/>
      <c r="AF6" s="535"/>
      <c r="AG6" s="535"/>
      <c r="AH6" s="535"/>
      <c r="AI6" s="535"/>
      <c r="AJ6" s="535"/>
      <c r="AK6" s="535"/>
      <c r="AL6" s="535"/>
      <c r="AM6" s="535"/>
      <c r="AN6" s="535"/>
      <c r="AO6" s="535"/>
      <c r="AP6" s="910"/>
      <c r="AQ6" s="910"/>
      <c r="AR6" s="910"/>
      <c r="AS6" s="910"/>
      <c r="AT6" s="910"/>
      <c r="AU6" s="910"/>
      <c r="AV6" s="910"/>
      <c r="AW6" s="910"/>
      <c r="AX6" s="910"/>
      <c r="AY6" s="910"/>
      <c r="AZ6" s="910"/>
      <c r="BA6" s="535"/>
      <c r="BB6" s="535"/>
      <c r="BC6" s="535"/>
      <c r="BD6" s="535"/>
      <c r="BE6" s="535"/>
      <c r="BF6" s="535"/>
      <c r="BG6" s="535"/>
      <c r="BH6" s="535"/>
      <c r="BI6" s="535"/>
      <c r="BJ6" s="535"/>
      <c r="BK6" s="653" t="s">
        <v>225</v>
      </c>
      <c r="BL6" s="648">
        <v>1</v>
      </c>
      <c r="BM6" s="648">
        <v>1</v>
      </c>
      <c r="BN6" s="648">
        <v>0</v>
      </c>
      <c r="BO6" s="648">
        <f>VLOOKUP(C4,BK1:BN8,4,FALSE)</f>
        <v>0</v>
      </c>
      <c r="BP6" s="909"/>
      <c r="BQ6" s="909"/>
      <c r="BR6" s="535"/>
      <c r="BS6" s="535"/>
      <c r="BT6" s="535"/>
      <c r="BU6" s="636" t="s">
        <v>10476</v>
      </c>
      <c r="BV6" s="637">
        <v>2</v>
      </c>
      <c r="BW6" s="882"/>
      <c r="BX6" s="104"/>
      <c r="BY6" s="104"/>
      <c r="BZ6" s="104"/>
      <c r="CA6" s="104"/>
      <c r="CB6" s="104"/>
      <c r="CC6" s="125"/>
      <c r="CD6" s="125"/>
      <c r="CE6" s="125"/>
    </row>
    <row r="7" spans="1:83" ht="24.75" customHeight="1" thickBot="1">
      <c r="A7" s="125"/>
      <c r="B7" s="544" t="s">
        <v>284</v>
      </c>
      <c r="C7" s="961" t="s">
        <v>160</v>
      </c>
      <c r="D7" s="962"/>
      <c r="E7" s="535"/>
      <c r="F7" s="932"/>
      <c r="G7" s="628" t="s">
        <v>221</v>
      </c>
      <c r="H7" s="631"/>
      <c r="I7" s="535"/>
      <c r="J7" s="535"/>
      <c r="K7" s="534"/>
      <c r="L7" s="548"/>
      <c r="M7" s="363"/>
      <c r="N7" s="359"/>
      <c r="O7" s="359"/>
      <c r="P7" s="364"/>
      <c r="Q7" s="109"/>
      <c r="R7" s="363"/>
      <c r="S7" s="359"/>
      <c r="T7" s="359"/>
      <c r="U7" s="364"/>
      <c r="V7" s="663"/>
      <c r="W7" s="663"/>
      <c r="X7" s="651"/>
      <c r="Y7" s="104"/>
      <c r="Z7" s="665"/>
      <c r="AA7" s="104"/>
      <c r="AB7" s="104"/>
      <c r="AC7" s="104" t="s">
        <v>10480</v>
      </c>
      <c r="AD7" s="104"/>
      <c r="AE7" s="535"/>
      <c r="AF7" s="535"/>
      <c r="AG7" s="535"/>
      <c r="AH7" s="535"/>
      <c r="AI7" s="535"/>
      <c r="AJ7" s="535"/>
      <c r="AK7" s="535"/>
      <c r="AL7" s="535"/>
      <c r="AM7" s="535"/>
      <c r="AN7" s="535"/>
      <c r="AO7" s="535"/>
      <c r="AP7" s="910"/>
      <c r="AQ7" s="910"/>
      <c r="AR7" s="910"/>
      <c r="AS7" s="910"/>
      <c r="AT7" s="910"/>
      <c r="AU7" s="910"/>
      <c r="AV7" s="910"/>
      <c r="AW7" s="910"/>
      <c r="AX7" s="910"/>
      <c r="AY7" s="910"/>
      <c r="AZ7" s="910"/>
      <c r="BA7" s="535"/>
      <c r="BB7" s="535"/>
      <c r="BC7" s="535"/>
      <c r="BD7" s="535"/>
      <c r="BE7" s="535"/>
      <c r="BF7" s="535"/>
      <c r="BG7" s="535"/>
      <c r="BH7" s="535"/>
      <c r="BI7" s="535"/>
      <c r="BJ7" s="535"/>
      <c r="BK7" s="653" t="s">
        <v>10484</v>
      </c>
      <c r="BL7" s="648">
        <v>0</v>
      </c>
      <c r="BM7" s="648">
        <v>1</v>
      </c>
      <c r="BN7" s="648">
        <v>0</v>
      </c>
      <c r="BO7" s="648">
        <f>VALUE(BO6)</f>
        <v>0</v>
      </c>
      <c r="BP7" s="535"/>
      <c r="BQ7" s="535"/>
      <c r="BR7" s="535"/>
      <c r="BS7" s="535"/>
      <c r="BT7" s="535"/>
      <c r="BU7" s="104"/>
      <c r="BV7" s="104"/>
      <c r="BW7" s="104"/>
      <c r="BX7" s="104"/>
      <c r="BY7" s="104"/>
      <c r="BZ7" s="104"/>
      <c r="CA7" s="104"/>
      <c r="CB7" s="104"/>
      <c r="CC7" s="125"/>
      <c r="CD7" s="125"/>
      <c r="CE7" s="125"/>
    </row>
    <row r="8" spans="1:83" ht="24.95" customHeight="1">
      <c r="A8" s="125"/>
      <c r="B8" s="545" t="s">
        <v>285</v>
      </c>
      <c r="C8" s="954">
        <v>2010</v>
      </c>
      <c r="D8" s="955"/>
      <c r="F8" s="539" t="s">
        <v>290</v>
      </c>
      <c r="G8" s="933" t="s">
        <v>1006</v>
      </c>
      <c r="H8" s="934"/>
      <c r="I8" s="938" t="str">
        <f>IF(KEY!V1="benar"," &gt; Unlimited !","")</f>
        <v/>
      </c>
      <c r="J8" s="939"/>
      <c r="K8" s="939"/>
      <c r="M8" s="363"/>
      <c r="N8" s="883" t="s">
        <v>153</v>
      </c>
      <c r="O8" s="884"/>
      <c r="P8" s="364"/>
      <c r="Q8" s="118"/>
      <c r="R8" s="363"/>
      <c r="S8" s="883" t="s">
        <v>153</v>
      </c>
      <c r="T8" s="884"/>
      <c r="U8" s="364"/>
      <c r="V8" s="663"/>
      <c r="W8" s="663"/>
      <c r="X8" s="913" t="str">
        <f>S8</f>
        <v>NON ASURANSI</v>
      </c>
      <c r="Y8" s="913"/>
      <c r="Z8" s="913"/>
      <c r="AA8" s="913"/>
      <c r="AB8" s="651"/>
      <c r="AC8" s="651"/>
      <c r="AD8" s="651"/>
      <c r="AE8" s="652"/>
      <c r="AF8" s="652"/>
      <c r="AG8" s="652"/>
      <c r="AH8" s="652"/>
      <c r="AI8" s="652"/>
      <c r="AJ8" s="652"/>
      <c r="AK8" s="652"/>
      <c r="AL8" s="652"/>
      <c r="AM8" s="652"/>
      <c r="AN8" s="535"/>
      <c r="AO8" s="535"/>
      <c r="AP8" s="910"/>
      <c r="AQ8" s="910"/>
      <c r="AR8" s="910"/>
      <c r="AS8" s="910"/>
      <c r="AT8" s="910"/>
      <c r="AU8" s="910"/>
      <c r="AV8" s="910"/>
      <c r="AW8" s="910"/>
      <c r="AX8" s="910"/>
      <c r="AY8" s="910"/>
      <c r="AZ8" s="910"/>
      <c r="BA8" s="535"/>
      <c r="BB8" s="535"/>
      <c r="BC8" s="535"/>
      <c r="BD8" s="535"/>
      <c r="BE8" s="535"/>
      <c r="BF8" s="535"/>
      <c r="BG8" s="535"/>
      <c r="BH8" s="535"/>
      <c r="BI8" s="535"/>
      <c r="BJ8" s="535"/>
      <c r="BK8" s="674" t="s">
        <v>10476</v>
      </c>
      <c r="BL8" s="648">
        <v>0</v>
      </c>
      <c r="BM8" s="648">
        <v>0</v>
      </c>
      <c r="BN8" s="648">
        <v>1</v>
      </c>
      <c r="BO8" s="535"/>
      <c r="BP8" s="535"/>
      <c r="BQ8" s="535"/>
      <c r="BR8" s="535"/>
      <c r="BS8" s="535"/>
      <c r="BT8" s="535"/>
      <c r="BU8" s="104"/>
      <c r="BV8" s="104"/>
      <c r="BW8" s="104"/>
      <c r="BX8" s="104"/>
      <c r="BY8" s="104"/>
      <c r="BZ8" s="104"/>
      <c r="CA8" s="104"/>
      <c r="CB8" s="104"/>
      <c r="CC8" s="125"/>
      <c r="CD8" s="125"/>
      <c r="CE8" s="125"/>
    </row>
    <row r="9" spans="1:83" ht="24.95" customHeight="1" thickBot="1">
      <c r="A9" s="125"/>
      <c r="B9" s="545" t="s">
        <v>286</v>
      </c>
      <c r="C9" s="959">
        <v>100000000</v>
      </c>
      <c r="D9" s="960"/>
      <c r="I9" s="103"/>
      <c r="J9" s="103"/>
      <c r="K9" s="103"/>
      <c r="L9" s="103"/>
      <c r="M9" s="363"/>
      <c r="N9" s="540" t="s">
        <v>28</v>
      </c>
      <c r="O9" s="541" t="s">
        <v>298</v>
      </c>
      <c r="P9" s="364"/>
      <c r="Q9" s="307"/>
      <c r="R9" s="363"/>
      <c r="S9" s="540" t="s">
        <v>28</v>
      </c>
      <c r="T9" s="541" t="s">
        <v>8</v>
      </c>
      <c r="U9" s="364"/>
      <c r="V9" s="663"/>
      <c r="W9" s="663"/>
      <c r="X9" s="949" t="s">
        <v>10481</v>
      </c>
      <c r="Y9" s="949"/>
      <c r="Z9" s="666"/>
      <c r="AA9" s="666" t="s">
        <v>10476</v>
      </c>
      <c r="AB9" s="669" t="s">
        <v>10442</v>
      </c>
      <c r="AC9" s="651"/>
      <c r="AD9" s="651"/>
      <c r="AE9" s="651"/>
      <c r="AF9" s="651"/>
      <c r="AG9" s="651"/>
      <c r="AH9" s="651"/>
      <c r="AI9" s="651"/>
      <c r="AJ9" s="651"/>
      <c r="AK9" s="651"/>
      <c r="AL9" s="651"/>
      <c r="AM9" s="651"/>
      <c r="AN9" s="535"/>
      <c r="AO9" s="535"/>
      <c r="AP9" s="535"/>
      <c r="AQ9" s="104"/>
      <c r="AR9" s="104"/>
      <c r="AS9" s="104"/>
      <c r="AT9" s="104"/>
      <c r="AU9" s="104"/>
      <c r="AV9" s="104"/>
      <c r="AW9" s="104"/>
      <c r="AX9" s="104"/>
      <c r="AY9" s="104"/>
      <c r="AZ9" s="104"/>
      <c r="BA9" s="104"/>
      <c r="BB9" s="104"/>
      <c r="BC9" s="104"/>
      <c r="BD9" s="104"/>
      <c r="BE9" s="104"/>
      <c r="BF9" s="104"/>
      <c r="BG9" s="104"/>
      <c r="BH9" s="104"/>
      <c r="BI9" s="104"/>
      <c r="BJ9" s="104"/>
      <c r="BK9" s="638" t="s">
        <v>10448</v>
      </c>
      <c r="BL9" s="535"/>
      <c r="BM9" s="535"/>
      <c r="BN9" s="535"/>
      <c r="BO9" s="535"/>
      <c r="BP9" s="535"/>
      <c r="BQ9" s="104"/>
      <c r="BR9" s="104"/>
      <c r="BS9" s="104"/>
      <c r="BT9" s="104"/>
      <c r="BU9" s="104"/>
      <c r="BV9" s="104"/>
      <c r="BW9" s="104"/>
      <c r="BX9" s="104"/>
      <c r="BY9" s="104"/>
      <c r="BZ9" s="104"/>
      <c r="CA9" s="104"/>
      <c r="CB9" s="104"/>
      <c r="CC9" s="125"/>
      <c r="CD9" s="125"/>
      <c r="CE9" s="125"/>
    </row>
    <row r="10" spans="1:83" ht="24.95" customHeight="1">
      <c r="A10" s="125"/>
      <c r="B10" s="545" t="s">
        <v>287</v>
      </c>
      <c r="C10" s="959">
        <v>80000000</v>
      </c>
      <c r="D10" s="960"/>
      <c r="F10" s="942" t="s">
        <v>10445</v>
      </c>
      <c r="G10" s="943"/>
      <c r="H10" s="561" t="s">
        <v>10444</v>
      </c>
      <c r="L10" s="103"/>
      <c r="M10" s="363"/>
      <c r="N10" s="337">
        <v>12</v>
      </c>
      <c r="O10" s="516">
        <f ca="1">IFERROR(IF(AND(typenasabah="1",loan="1"),VALUE(angarr1),IF(AND(typenasabah="2",loan="1"),VALUE(angarr1),IF(AND(typenasabah="3",loan="1"),VALUE(angarr1),IF(AND(typenasabah="1",loan="2"),VALUE(angadv1),IF(AND(typenasabah="2",loan="2"),VALUE(angadv1),IF(AND(typenasabah="3",loan="2"),VALUE(angadv1))))))),"")</f>
        <v>8605800</v>
      </c>
      <c r="P10" s="364"/>
      <c r="Q10" s="307"/>
      <c r="R10" s="363"/>
      <c r="S10" s="337">
        <v>12</v>
      </c>
      <c r="T10" s="516">
        <f ca="1">IFERROR(IF($C$4="BPK",AB10,Y10),"")</f>
        <v>6441902.31362468</v>
      </c>
      <c r="U10" s="364"/>
      <c r="V10" s="663"/>
      <c r="W10" s="663"/>
      <c r="X10" s="667">
        <f>S10</f>
        <v>12</v>
      </c>
      <c r="Y10" s="654">
        <f ca="1">IFERROR(IF(AND(loan="1",SOURCE="1"),VLOOKUP(X10,refundarrearnonass,6,FALSE),IF(AND(loan="2",SOURCE="1"),VLOOKUP(X10,refundadvnonass,6,FALSE),IF(AND(loan="1",SOURCE="2"),VLOOKUP(X10,refundarrearnonass_oto,6,FALSE),IF(AND(loan="2",SOURCE="2"),VLOOKUP(X10,refundadvnonass_oto,6,FALSE),IF(AND(loan="1",SOURCE="3"),VLOOKUP(X10,refundarrearnonass_agn,6,FALSE),IF(AND(loan="2",SOURCE="3"),VLOOKUP(X10,refundadvnonass_agn_agn,6,FALSE),"Tidak Ada Refund")))))),"")</f>
        <v>6441902.31362468</v>
      </c>
      <c r="Z10" s="654"/>
      <c r="AA10" s="668" t="b">
        <f>IF(AND(loan="1",$C$4="BROKER"),VALUE(REFUND!H80),IF(AND(loan="2",$C$4="BROKER"),VALUE(REFUND!Q80)))</f>
        <v>0</v>
      </c>
      <c r="AB10" s="659" t="b">
        <f>IF(AND(loan="1",$C$4="BPK"),VALUE(REFUND!H103),IF(AND(loan="2",$C$4="BPK"),VALUE(REFUND!Q103)))</f>
        <v>0</v>
      </c>
      <c r="AC10" s="651"/>
      <c r="AD10" s="651"/>
      <c r="AE10" s="651"/>
      <c r="AF10" s="651"/>
      <c r="AG10" s="651"/>
      <c r="AH10" s="651"/>
      <c r="AI10" s="651"/>
      <c r="AJ10" s="651"/>
      <c r="AK10" s="651"/>
      <c r="AL10" s="651"/>
      <c r="AM10" s="651"/>
      <c r="AN10" s="535"/>
      <c r="AO10" s="535"/>
      <c r="AP10" s="976"/>
      <c r="AQ10" s="976"/>
      <c r="AR10" s="976"/>
      <c r="AS10" s="976"/>
      <c r="AT10" s="976"/>
      <c r="AU10" s="976"/>
      <c r="AV10" s="976"/>
      <c r="AW10" s="976"/>
      <c r="AX10" s="976"/>
      <c r="AY10" s="976"/>
      <c r="AZ10" s="976"/>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row>
    <row r="11" spans="1:83" ht="24.95" customHeight="1">
      <c r="A11" s="125"/>
      <c r="B11" s="545" t="s">
        <v>288</v>
      </c>
      <c r="C11" s="959">
        <v>7000000</v>
      </c>
      <c r="D11" s="960"/>
      <c r="F11" s="940">
        <v>2</v>
      </c>
      <c r="G11" s="940"/>
      <c r="H11" s="941" t="s">
        <v>122</v>
      </c>
      <c r="L11" s="137"/>
      <c r="M11" s="363"/>
      <c r="N11" s="337">
        <v>24</v>
      </c>
      <c r="O11" s="516">
        <f ca="1">IFERROR(IF(AND(typenasabah="1",loan="1"),VALUE(angarr2),IF(AND(typenasabah="2",loan="1"),VALUE(angarr2),IF(AND(typenasabah="3",loan="1"),VALUE(angarr2),IF(AND(typenasabah="1",loan="2"),VALUE(angadv2),IF(AND(typenasabah="2",loan="2"),VALUE(angadv2),IF(AND(typenasabah="3",loan="2"),VALUE(angadv2))))))),"")</f>
        <v>4988000</v>
      </c>
      <c r="P11" s="364"/>
      <c r="Q11" s="307"/>
      <c r="R11" s="363"/>
      <c r="S11" s="337">
        <v>24</v>
      </c>
      <c r="T11" s="516">
        <f t="shared" ref="T11:T14" ca="1" si="0">IFERROR(IF($C$4="BPK",AB11,Y11),"")</f>
        <v>7144311.377245496</v>
      </c>
      <c r="U11" s="364"/>
      <c r="V11" s="663"/>
      <c r="W11" s="663"/>
      <c r="X11" s="667">
        <f t="shared" ref="X11:X22" si="1">S11</f>
        <v>24</v>
      </c>
      <c r="Y11" s="654">
        <f ca="1">IFERROR(IF(AND(loan="1",SOURCE="1"),VLOOKUP(X11,refundarrearnonass,6,FALSE),IF(AND(loan="2",SOURCE="1"),VLOOKUP(X11,refundadvnonass,6,FALSE),IF(AND(loan="1",SOURCE="2"),VLOOKUP(X11,refundarrearnonass_oto,6,FALSE),IF(AND(loan="2",SOURCE="2"),VLOOKUP(X11,refundadvnonass_oto,6,FALSE),IF(AND(loan="1",SOURCE="3"),VLOOKUP(X11,refundarrearnonass_agn,6,FALSE),IF(AND(loan="2",SOURCE="3"),VLOOKUP(X11,refundadvnonass_agn_agn,6,FALSE),"Tidak Ada Refund")))))),"")</f>
        <v>7144311.377245496</v>
      </c>
      <c r="Z11" s="654"/>
      <c r="AA11" s="668" t="b">
        <f>IF(AND(loan="1",$C$4="BROKER"),VALUE(REFUND!H81),IF(AND(loan="2",$C$4="BROKER"),VALUE(REFUND!Q81)))</f>
        <v>0</v>
      </c>
      <c r="AB11" s="659" t="b">
        <f>IF(AND(loan="1",$C$4="BPK"),VALUE(REFUND!H104),IF(AND(loan="2",$C$4="BPK"),VALUE(REFUND!Q104)))</f>
        <v>0</v>
      </c>
      <c r="AC11" s="651"/>
      <c r="AD11" s="651"/>
      <c r="AE11" s="651"/>
      <c r="AF11" s="651"/>
      <c r="AG11" s="651"/>
      <c r="AH11" s="651"/>
      <c r="AI11" s="651"/>
      <c r="AJ11" s="651"/>
      <c r="AK11" s="651"/>
      <c r="AL11" s="651"/>
      <c r="AM11" s="651"/>
      <c r="AN11" s="535"/>
      <c r="AO11" s="535"/>
      <c r="AP11" s="977"/>
      <c r="AQ11" s="894" t="s">
        <v>10482</v>
      </c>
      <c r="AR11" s="895"/>
      <c r="AS11" s="895"/>
      <c r="AT11" s="896"/>
      <c r="AU11" s="655"/>
      <c r="AV11" s="900" t="s">
        <v>10483</v>
      </c>
      <c r="AW11" s="901"/>
      <c r="AX11" s="901"/>
      <c r="AY11" s="902"/>
      <c r="AZ11" s="977"/>
      <c r="BA11" s="104"/>
      <c r="BB11" s="104"/>
      <c r="BC11" s="104"/>
      <c r="BD11" s="104"/>
      <c r="BE11" s="104"/>
      <c r="BF11" s="104"/>
      <c r="BG11" s="104"/>
      <c r="BH11" s="104"/>
      <c r="BI11" s="104"/>
      <c r="BJ11" s="885">
        <f>VLOOKUP(C4,BK11:BL18,2,FALSE)</f>
        <v>3</v>
      </c>
      <c r="BK11" s="104" t="str">
        <f>BK1</f>
        <v>OTO</v>
      </c>
      <c r="BL11" s="104">
        <v>3</v>
      </c>
      <c r="BM11" s="104"/>
      <c r="BN11" s="104"/>
      <c r="BO11" s="104"/>
      <c r="BP11" s="104"/>
      <c r="BQ11" s="104"/>
      <c r="BR11" s="104"/>
      <c r="BS11" s="104"/>
      <c r="BT11" s="104"/>
      <c r="BU11" s="104"/>
      <c r="BV11" s="104"/>
      <c r="BW11" s="104"/>
      <c r="BX11" s="104"/>
      <c r="BY11" s="104"/>
      <c r="BZ11" s="104"/>
      <c r="CA11" s="104"/>
      <c r="CB11" s="104"/>
      <c r="CC11" s="104"/>
      <c r="CD11" s="104"/>
    </row>
    <row r="12" spans="1:83" ht="24.95" customHeight="1">
      <c r="A12" s="125"/>
      <c r="B12" s="562" t="s">
        <v>10447</v>
      </c>
      <c r="C12" s="963" t="s">
        <v>10486</v>
      </c>
      <c r="D12" s="964"/>
      <c r="F12" s="940"/>
      <c r="G12" s="940"/>
      <c r="H12" s="941"/>
      <c r="L12" s="137"/>
      <c r="M12" s="363"/>
      <c r="N12" s="337">
        <v>36</v>
      </c>
      <c r="O12" s="516">
        <f ca="1">IFERROR(IF(AND(typenasabah="1",loan="1"),VALUE(angarr3),IF(AND(typenasabah="2",loan="1"),VALUE(angarr3),IF(AND(typenasabah="3",loan="1"),VALUE(angarr3),IF(AND(typenasabah="1",loan="2"),VALUE(angadv3),IF(AND(typenasabah="2",loan="2"),VALUE(angadv3),IF(AND(typenasabah="3",loan="2"),VALUE(angadv3))))))),"")</f>
        <v>3815200</v>
      </c>
      <c r="P12" s="364"/>
      <c r="Q12" s="307"/>
      <c r="R12" s="363"/>
      <c r="S12" s="337">
        <v>36</v>
      </c>
      <c r="T12" s="516">
        <f t="shared" ca="1" si="0"/>
        <v>7593435.1748205768</v>
      </c>
      <c r="U12" s="364"/>
      <c r="V12" s="663"/>
      <c r="W12" s="663"/>
      <c r="X12" s="667">
        <f t="shared" si="1"/>
        <v>36</v>
      </c>
      <c r="Y12" s="654">
        <f ca="1">IFERROR(IF(AND(loan="1",SOURCE="1"),VLOOKUP(X12,refundarrearnonass,6,FALSE),IF(AND(loan="2",SOURCE="1"),VLOOKUP(X12,refundadvnonass,6,FALSE),IF(AND(loan="1",SOURCE="2"),VLOOKUP(X12,refundarrearnonass_oto,6,FALSE),IF(AND(loan="2",SOURCE="2"),VLOOKUP(X12,refundadvnonass_oto,6,FALSE),IF(AND(loan="1",SOURCE="3"),VLOOKUP(X12,refundarrearnonass_agn,6,FALSE),IF(AND(loan="2",SOURCE="3"),VLOOKUP(X12,refundadvnonass_agn_agn,6,FALSE),"Tidak Ada Refund")))))),"")</f>
        <v>7593435.1748205768</v>
      </c>
      <c r="Z12" s="654"/>
      <c r="AA12" s="668" t="b">
        <f>IF(AND(loan="1",$C$4="BROKER"),VALUE(REFUND!H82),IF(AND(loan="2",$C$4="BROKER"),VALUE(REFUND!Q82)))</f>
        <v>0</v>
      </c>
      <c r="AB12" s="659" t="b">
        <f>IF(AND(loan="1",$C$4="BPK"),VALUE(REFUND!H105),IF(AND(loan="2",$C$4="BPK"),VALUE(REFUND!Q105)))</f>
        <v>0</v>
      </c>
      <c r="AC12" s="651"/>
      <c r="AD12" s="651"/>
      <c r="AE12" s="651"/>
      <c r="AF12" s="651"/>
      <c r="AG12" s="651"/>
      <c r="AH12" s="651"/>
      <c r="AI12" s="651"/>
      <c r="AJ12" s="651"/>
      <c r="AK12" s="651"/>
      <c r="AL12" s="651"/>
      <c r="AM12" s="651"/>
      <c r="AN12" s="535"/>
      <c r="AO12" s="535"/>
      <c r="AP12" s="977"/>
      <c r="AQ12" s="897"/>
      <c r="AR12" s="898"/>
      <c r="AS12" s="898"/>
      <c r="AT12" s="899"/>
      <c r="AU12" s="655"/>
      <c r="AV12" s="903"/>
      <c r="AW12" s="904"/>
      <c r="AX12" s="904"/>
      <c r="AY12" s="905"/>
      <c r="AZ12" s="977"/>
      <c r="BA12" s="104"/>
      <c r="BB12" s="104"/>
      <c r="BC12" s="104"/>
      <c r="BD12" s="104"/>
      <c r="BE12" s="104"/>
      <c r="BF12" s="104"/>
      <c r="BG12" s="104"/>
      <c r="BH12" s="104"/>
      <c r="BI12" s="104"/>
      <c r="BJ12" s="885"/>
      <c r="BK12" s="104" t="str">
        <f t="shared" ref="BK12:BK16" si="2">BK2</f>
        <v>DEALER</v>
      </c>
      <c r="BL12" s="104">
        <v>3</v>
      </c>
      <c r="BM12" s="104"/>
      <c r="BN12" s="886" t="s">
        <v>10474</v>
      </c>
      <c r="BO12" s="886"/>
      <c r="BP12" s="886"/>
      <c r="BQ12" s="886"/>
      <c r="BR12" s="104"/>
      <c r="BS12" s="104"/>
      <c r="BT12" s="104"/>
      <c r="BU12" s="104"/>
      <c r="BV12" s="104"/>
      <c r="BW12" s="104"/>
      <c r="BX12" s="104"/>
      <c r="BY12" s="104"/>
      <c r="BZ12" s="104"/>
      <c r="CA12" s="104"/>
      <c r="CB12" s="104"/>
      <c r="CC12" s="104"/>
      <c r="CD12" s="104"/>
    </row>
    <row r="13" spans="1:83" ht="24.95" customHeight="1" thickBot="1">
      <c r="A13" s="125"/>
      <c r="B13" s="627" t="s">
        <v>10446</v>
      </c>
      <c r="C13" s="965">
        <v>300000</v>
      </c>
      <c r="D13" s="966"/>
      <c r="F13" s="543"/>
      <c r="G13" s="543"/>
      <c r="H13" s="543"/>
      <c r="I13" s="543"/>
      <c r="J13" s="212"/>
      <c r="K13" s="212"/>
      <c r="L13" s="212"/>
      <c r="M13" s="363"/>
      <c r="N13" s="337">
        <v>48</v>
      </c>
      <c r="O13" s="516">
        <f ca="1">IFERROR(IF(AND(typenasabah="1",loan="1"),VALUE(angarr4),IF(AND(typenasabah="2",loan="1"),VALUE(angarr4),IF(AND(typenasabah="3",loan="1"),VALUE(angarr4),IF(AND(typenasabah="1",loan="2"),VALUE(angadv4),IF(AND(typenasabah="2",loan="2"),VALUE(angadv4),IF(AND(typenasabah="3",loan="2"),VALUE(angadv4))))))),"")</f>
        <v>3303900</v>
      </c>
      <c r="P13" s="364"/>
      <c r="Q13" s="307"/>
      <c r="R13" s="363"/>
      <c r="S13" s="337">
        <v>48</v>
      </c>
      <c r="T13" s="516">
        <f t="shared" ca="1" si="0"/>
        <v>7744216.2038099542</v>
      </c>
      <c r="U13" s="364"/>
      <c r="V13" s="663"/>
      <c r="W13" s="663"/>
      <c r="X13" s="667">
        <f t="shared" si="1"/>
        <v>48</v>
      </c>
      <c r="Y13" s="654">
        <f ca="1">IFERROR(IF(AND(loan="1",SOURCE="1"),VLOOKUP(X13,refundarrearnonass,6,FALSE),IF(AND(loan="2",SOURCE="1"),VLOOKUP(X13,refundadvnonass,6,FALSE),IF(AND(loan="1",SOURCE="2"),VLOOKUP(X13,refundarrearnonass_oto,6,FALSE),IF(AND(loan="2",SOURCE="2"),VLOOKUP(X13,refundadvnonass_oto,6,FALSE),IF(AND(loan="1",SOURCE="3"),VLOOKUP(X13,refundarrearnonass_agn,6,FALSE),IF(AND(loan="2",SOURCE="3"),VLOOKUP(X13,refundadvnonass_agn_agn,6,FALSE),"Tidak Ada Refund")))))),"")</f>
        <v>7744216.2038099542</v>
      </c>
      <c r="Z13" s="654"/>
      <c r="AA13" s="668" t="b">
        <f>IF(AND(loan="1",$C$4="BROKER"),VALUE(REFUND!H83),IF(AND(loan="2",$C$4="BROKER"),VALUE(REFUND!Q83)))</f>
        <v>0</v>
      </c>
      <c r="AB13" s="659" t="b">
        <f>IF(AND(loan="1",$C$4="BPK"),VALUE(REFUND!H106),IF(AND(loan="2",$C$4="BPK"),VALUE(REFUND!Q106)))</f>
        <v>0</v>
      </c>
      <c r="AC13" s="651"/>
      <c r="AD13" s="651"/>
      <c r="AE13" s="651"/>
      <c r="AF13" s="651"/>
      <c r="AG13" s="651"/>
      <c r="AH13" s="651"/>
      <c r="AI13" s="651"/>
      <c r="AJ13" s="651"/>
      <c r="AK13" s="651"/>
      <c r="AL13" s="651"/>
      <c r="AM13" s="651"/>
      <c r="AN13" s="656"/>
      <c r="AO13" s="656"/>
      <c r="AP13" s="977"/>
      <c r="AQ13" s="911" t="s">
        <v>177</v>
      </c>
      <c r="AR13" s="911"/>
      <c r="AS13" s="911"/>
      <c r="AT13" s="912"/>
      <c r="AU13" s="655"/>
      <c r="AV13" s="911" t="s">
        <v>177</v>
      </c>
      <c r="AW13" s="911"/>
      <c r="AX13" s="911"/>
      <c r="AY13" s="912"/>
      <c r="AZ13" s="977"/>
      <c r="BA13" s="104"/>
      <c r="BB13" s="104"/>
      <c r="BC13" s="104"/>
      <c r="BD13" s="104"/>
      <c r="BE13" s="104"/>
      <c r="BF13" s="104"/>
      <c r="BG13" s="104"/>
      <c r="BH13" s="104"/>
      <c r="BI13" s="104"/>
      <c r="BJ13" s="885"/>
      <c r="BK13" s="104" t="str">
        <f t="shared" si="2"/>
        <v>AGENT</v>
      </c>
      <c r="BL13" s="104">
        <v>3</v>
      </c>
      <c r="BM13" s="104"/>
      <c r="BN13" s="104"/>
      <c r="BO13" s="639">
        <v>3</v>
      </c>
      <c r="BP13" s="639" t="s">
        <v>223</v>
      </c>
      <c r="BQ13" s="885" t="str">
        <f>VLOOKUP(BJ11,BO13:BP15,2,FALSE)</f>
        <v>REGULAR</v>
      </c>
      <c r="BR13" s="104"/>
      <c r="BS13" s="104"/>
      <c r="BT13" s="104"/>
      <c r="BU13" s="104"/>
      <c r="BV13" s="104"/>
      <c r="BW13" s="104"/>
      <c r="BX13" s="104"/>
      <c r="BY13" s="104"/>
      <c r="BZ13" s="104"/>
      <c r="CA13" s="104"/>
      <c r="CB13" s="104"/>
      <c r="CC13" s="104"/>
      <c r="CD13" s="104"/>
    </row>
    <row r="14" spans="1:83" ht="24.95" customHeight="1" thickTop="1" thickBot="1">
      <c r="A14" s="125"/>
      <c r="B14" s="675" t="s">
        <v>10478</v>
      </c>
      <c r="C14" s="889" t="s">
        <v>10479</v>
      </c>
      <c r="D14" s="889"/>
      <c r="F14" s="935" t="s">
        <v>161</v>
      </c>
      <c r="G14" s="936"/>
      <c r="H14" s="936"/>
      <c r="I14" s="937"/>
      <c r="J14" s="391"/>
      <c r="K14" s="391"/>
      <c r="L14" s="174"/>
      <c r="M14" s="363"/>
      <c r="N14" s="340">
        <v>60</v>
      </c>
      <c r="O14" s="518">
        <f ca="1">IFERROR(IF(AND(typenasabah="1",loan="1"),VALUE(angarr5),IF(AND(typenasabah="2",loan="1"),VALUE(angarr5),IF(AND(typenasabah="3",loan="1"),VALUE(angarr5),IF(AND(typenasabah="1",loan="2"),VALUE(angadv5),IF(AND(typenasabah="2",loan="2"),VALUE(angadv5),IF(AND(typenasabah="3",loan="2"),VALUE(angadv5))))))),"")</f>
        <v>3013900</v>
      </c>
      <c r="P14" s="364"/>
      <c r="Q14" s="307"/>
      <c r="R14" s="363"/>
      <c r="S14" s="340">
        <v>60</v>
      </c>
      <c r="T14" s="518">
        <f t="shared" ca="1" si="0"/>
        <v>7857543.5936315283</v>
      </c>
      <c r="U14" s="364"/>
      <c r="V14" s="663"/>
      <c r="W14" s="663"/>
      <c r="X14" s="667">
        <f t="shared" si="1"/>
        <v>60</v>
      </c>
      <c r="Y14" s="654">
        <f ca="1">IFERROR(IF(AND(loan="1",SOURCE="1"),VLOOKUP(X14,refundarrearnonass,6,FALSE),IF(AND(loan="2",SOURCE="1"),VLOOKUP(X14,refundadvnonass,6,FALSE),IF(AND(loan="1",SOURCE="2"),VLOOKUP(X14,refundarrearnonass_oto,6,FALSE),IF(AND(loan="2",SOURCE="2"),VLOOKUP(X14,refundadvnonass_oto,6,FALSE),IF(AND(loan="1",SOURCE="3"),VLOOKUP(X14,refundarrearnonass_agn,6,FALSE),IF(AND(loan="2",SOURCE="3"),VLOOKUP(X14,refundadvnonass_agn_agn,6,FALSE),"Tidak Ada Refund")))))),"")</f>
        <v>7857543.5936315283</v>
      </c>
      <c r="Z14" s="654"/>
      <c r="AA14" s="668" t="b">
        <f>IF(AND(loan="1",$C$4="BROKER"),VALUE(REFUND!H84),IF(AND(loan="2",$C$4="BROKER"),VALUE(REFUND!Q84)))</f>
        <v>0</v>
      </c>
      <c r="AB14" s="659" t="b">
        <f>IF(AND(loan="1",$C$4="BPK"),VALUE(REFUND!H107),IF(AND(loan="2",$C$4="BPK"),VALUE(REFUND!Q107)))</f>
        <v>0</v>
      </c>
      <c r="AC14" s="651"/>
      <c r="AD14" s="651"/>
      <c r="AE14" s="651"/>
      <c r="AF14" s="651"/>
      <c r="AG14" s="651"/>
      <c r="AH14" s="651"/>
      <c r="AI14" s="651"/>
      <c r="AJ14" s="651"/>
      <c r="AK14" s="651"/>
      <c r="AL14" s="651"/>
      <c r="AM14" s="651"/>
      <c r="AN14" s="674"/>
      <c r="AO14" s="674"/>
      <c r="AP14" s="977"/>
      <c r="AQ14" s="887" t="s">
        <v>181</v>
      </c>
      <c r="AR14" s="887"/>
      <c r="AS14" s="887"/>
      <c r="AT14" s="887"/>
      <c r="AU14" s="655"/>
      <c r="AV14" s="887" t="s">
        <v>181</v>
      </c>
      <c r="AW14" s="887"/>
      <c r="AX14" s="887"/>
      <c r="AY14" s="887"/>
      <c r="AZ14" s="977"/>
      <c r="BA14" s="104"/>
      <c r="BB14" s="104"/>
      <c r="BC14" s="104"/>
      <c r="BD14" s="104"/>
      <c r="BE14" s="104"/>
      <c r="BF14" s="104"/>
      <c r="BG14" s="104"/>
      <c r="BH14" s="104"/>
      <c r="BI14" s="104"/>
      <c r="BJ14" s="885"/>
      <c r="BK14" s="104" t="str">
        <f t="shared" si="2"/>
        <v>BDR, RC2</v>
      </c>
      <c r="BL14" s="104">
        <v>3</v>
      </c>
      <c r="BM14" s="104"/>
      <c r="BN14" s="104"/>
      <c r="BO14" s="639">
        <v>1</v>
      </c>
      <c r="BP14" s="639" t="s">
        <v>224</v>
      </c>
      <c r="BQ14" s="885"/>
      <c r="BR14" s="104"/>
      <c r="BS14" s="104"/>
      <c r="BT14" s="104"/>
      <c r="BU14" s="104"/>
      <c r="BV14" s="104"/>
      <c r="BW14" s="104"/>
      <c r="BX14" s="104"/>
      <c r="BY14" s="104"/>
      <c r="BZ14" s="104"/>
      <c r="CA14" s="104"/>
      <c r="CB14" s="104"/>
      <c r="CC14" s="104"/>
      <c r="CD14" s="104"/>
    </row>
    <row r="15" spans="1:83" ht="20.100000000000001" customHeight="1" thickBot="1">
      <c r="A15" s="125"/>
      <c r="F15" s="944" t="s">
        <v>291</v>
      </c>
      <c r="G15" s="945"/>
      <c r="H15" s="946" t="str">
        <f>IF(C7="Minibus/Sedan/Jeep","Sedan, Jeep, Minibus, &amp; Microbus",IF(C7="Pick Up/Truck","Truck &amp; Pick Up"))</f>
        <v>Truck &amp; Pick Up</v>
      </c>
      <c r="I15" s="947"/>
      <c r="J15" s="391"/>
      <c r="K15" s="391"/>
      <c r="L15" s="174"/>
      <c r="M15" s="363"/>
      <c r="N15" s="359"/>
      <c r="O15" s="359"/>
      <c r="P15" s="364"/>
      <c r="Q15" s="307"/>
      <c r="R15" s="363"/>
      <c r="S15" s="359"/>
      <c r="T15" s="359"/>
      <c r="U15" s="364"/>
      <c r="V15" s="663"/>
      <c r="W15" s="663"/>
      <c r="X15" s="651"/>
      <c r="Y15" s="651"/>
      <c r="Z15" s="651"/>
      <c r="AA15" s="651"/>
      <c r="AB15" s="651"/>
      <c r="AC15" s="651"/>
      <c r="AD15" s="651"/>
      <c r="AE15" s="651"/>
      <c r="AF15" s="651"/>
      <c r="AG15" s="651"/>
      <c r="AH15" s="651"/>
      <c r="AI15" s="651"/>
      <c r="AJ15" s="651"/>
      <c r="AK15" s="651"/>
      <c r="AL15" s="651"/>
      <c r="AM15" s="651"/>
      <c r="AN15" s="674"/>
      <c r="AO15" s="674"/>
      <c r="AP15" s="977"/>
      <c r="AQ15" s="657" t="s">
        <v>149</v>
      </c>
      <c r="AR15" s="657"/>
      <c r="AS15" s="657"/>
      <c r="AT15" s="658" t="e">
        <f ca="1">$G$24+'ARR NON ASS'!AJ9+300000</f>
        <v>#VALUE!</v>
      </c>
      <c r="AU15" s="655"/>
      <c r="AV15" s="657" t="s">
        <v>149</v>
      </c>
      <c r="AW15" s="657"/>
      <c r="AX15" s="657"/>
      <c r="AY15" s="658" t="e">
        <f ca="1">#REF!+'ARR DG ASS'!$AK$9+300000</f>
        <v>#REF!</v>
      </c>
      <c r="AZ15" s="977"/>
      <c r="BA15" s="104"/>
      <c r="BB15" s="104"/>
      <c r="BC15" s="104"/>
      <c r="BD15" s="104"/>
      <c r="BE15" s="104"/>
      <c r="BF15" s="104"/>
      <c r="BG15" s="104"/>
      <c r="BH15" s="104"/>
      <c r="BI15" s="104"/>
      <c r="BJ15" s="885"/>
      <c r="BK15" s="104" t="str">
        <f t="shared" si="2"/>
        <v>SALP 1</v>
      </c>
      <c r="BL15" s="104">
        <v>1</v>
      </c>
      <c r="BM15" s="104"/>
      <c r="BN15" s="104"/>
      <c r="BO15" s="639">
        <v>2</v>
      </c>
      <c r="BP15" s="639" t="s">
        <v>225</v>
      </c>
      <c r="BQ15" s="885"/>
      <c r="BR15" s="104"/>
      <c r="BS15" s="104"/>
      <c r="BT15" s="104"/>
      <c r="BU15" s="104"/>
      <c r="BV15" s="104"/>
      <c r="BW15" s="104"/>
      <c r="BX15" s="104"/>
      <c r="BY15" s="104"/>
      <c r="BZ15" s="104"/>
      <c r="CA15" s="104"/>
      <c r="CB15" s="104"/>
      <c r="CC15" s="104"/>
      <c r="CD15" s="104"/>
    </row>
    <row r="16" spans="1:83" ht="24.95" customHeight="1">
      <c r="A16" s="125"/>
      <c r="F16" s="915" t="s">
        <v>292</v>
      </c>
      <c r="G16" s="915"/>
      <c r="H16" s="916" t="s">
        <v>31</v>
      </c>
      <c r="I16" s="916"/>
      <c r="J16" s="547"/>
      <c r="K16" s="391"/>
      <c r="L16" s="175"/>
      <c r="M16" s="363"/>
      <c r="N16" s="883" t="s">
        <v>135</v>
      </c>
      <c r="O16" s="884"/>
      <c r="P16" s="364"/>
      <c r="R16" s="363"/>
      <c r="S16" s="883" t="s">
        <v>135</v>
      </c>
      <c r="T16" s="884"/>
      <c r="U16" s="364"/>
      <c r="V16" s="663"/>
      <c r="W16" s="663"/>
      <c r="X16" s="913" t="str">
        <f t="shared" si="1"/>
        <v>ASURANSI</v>
      </c>
      <c r="Y16" s="913"/>
      <c r="Z16" s="913"/>
      <c r="AA16" s="913"/>
      <c r="AB16" s="651"/>
      <c r="AC16" s="651"/>
      <c r="AD16" s="651"/>
      <c r="AE16" s="651"/>
      <c r="AF16" s="651"/>
      <c r="AG16" s="651"/>
      <c r="AH16" s="651"/>
      <c r="AI16" s="651"/>
      <c r="AJ16" s="651"/>
      <c r="AK16" s="651"/>
      <c r="AL16" s="651"/>
      <c r="AM16" s="651"/>
      <c r="AN16" s="674"/>
      <c r="AO16" s="674"/>
      <c r="AP16" s="977"/>
      <c r="AQ16" s="657" t="s">
        <v>150</v>
      </c>
      <c r="AR16" s="657"/>
      <c r="AS16" s="657"/>
      <c r="AT16" s="658" t="e">
        <f ca="1">$H$24+'ARR NON ASS'!AJ10+300000</f>
        <v>#VALUE!</v>
      </c>
      <c r="AU16" s="655"/>
      <c r="AV16" s="657" t="s">
        <v>150</v>
      </c>
      <c r="AW16" s="657"/>
      <c r="AX16" s="657"/>
      <c r="AY16" s="658" t="e">
        <f ca="1">#REF!+'ARR DG ASS'!$AK$10+300000</f>
        <v>#REF!</v>
      </c>
      <c r="AZ16" s="977"/>
      <c r="BA16" s="104"/>
      <c r="BB16" s="104"/>
      <c r="BC16" s="104"/>
      <c r="BD16" s="104"/>
      <c r="BE16" s="104"/>
      <c r="BF16" s="104"/>
      <c r="BG16" s="104"/>
      <c r="BH16" s="104"/>
      <c r="BI16" s="104"/>
      <c r="BJ16" s="885"/>
      <c r="BK16" s="104" t="str">
        <f t="shared" si="2"/>
        <v>SALP 2</v>
      </c>
      <c r="BL16" s="104">
        <v>2</v>
      </c>
      <c r="BM16" s="104"/>
      <c r="BN16" s="104"/>
      <c r="BO16" s="104"/>
      <c r="BP16" s="104"/>
      <c r="BQ16" s="104"/>
      <c r="BR16" s="104"/>
      <c r="BS16" s="104"/>
      <c r="BT16" s="104"/>
      <c r="BU16" s="104"/>
      <c r="BV16" s="104"/>
      <c r="BW16" s="104"/>
      <c r="BX16" s="104"/>
      <c r="BY16" s="104"/>
      <c r="BZ16" s="104"/>
      <c r="CA16" s="104"/>
      <c r="CB16" s="104"/>
      <c r="CC16" s="104"/>
      <c r="CD16" s="104"/>
    </row>
    <row r="17" spans="1:82" ht="24.95" customHeight="1">
      <c r="A17" s="125"/>
      <c r="B17" s="956" t="s">
        <v>270</v>
      </c>
      <c r="C17" s="957"/>
      <c r="D17" s="958"/>
      <c r="F17" s="915" t="s">
        <v>293</v>
      </c>
      <c r="G17" s="915"/>
      <c r="H17" s="916" t="s">
        <v>32</v>
      </c>
      <c r="I17" s="916"/>
      <c r="K17" s="391"/>
      <c r="L17" s="175"/>
      <c r="M17" s="363"/>
      <c r="N17" s="540" t="s">
        <v>28</v>
      </c>
      <c r="O17" s="541" t="s">
        <v>298</v>
      </c>
      <c r="P17" s="364"/>
      <c r="R17" s="363"/>
      <c r="S17" s="540" t="s">
        <v>28</v>
      </c>
      <c r="T17" s="541" t="s">
        <v>8</v>
      </c>
      <c r="U17" s="364"/>
      <c r="V17" s="663"/>
      <c r="W17" s="663"/>
      <c r="X17" s="651"/>
      <c r="Y17" s="651"/>
      <c r="Z17" s="651"/>
      <c r="AA17" s="651"/>
      <c r="AB17" s="651"/>
      <c r="AC17" s="651"/>
      <c r="AD17" s="651"/>
      <c r="AE17" s="651"/>
      <c r="AF17" s="651"/>
      <c r="AG17" s="651"/>
      <c r="AH17" s="651"/>
      <c r="AI17" s="651"/>
      <c r="AJ17" s="651"/>
      <c r="AK17" s="651"/>
      <c r="AL17" s="651"/>
      <c r="AM17" s="651"/>
      <c r="AN17" s="674"/>
      <c r="AO17" s="674"/>
      <c r="AP17" s="977"/>
      <c r="AQ17" s="657" t="s">
        <v>151</v>
      </c>
      <c r="AR17" s="657"/>
      <c r="AS17" s="657"/>
      <c r="AT17" s="658" t="e">
        <f ca="1">$I$24+'ARR NON ASS'!AJ11+300000</f>
        <v>#VALUE!</v>
      </c>
      <c r="AU17" s="655"/>
      <c r="AV17" s="657" t="s">
        <v>151</v>
      </c>
      <c r="AW17" s="657"/>
      <c r="AX17" s="657"/>
      <c r="AY17" s="658" t="e">
        <f ca="1">#REF!+'ARR DG ASS'!$AK$11+300000</f>
        <v>#REF!</v>
      </c>
      <c r="AZ17" s="977"/>
      <c r="BA17" s="104"/>
      <c r="BB17" s="104"/>
      <c r="BC17" s="104"/>
      <c r="BD17" s="104"/>
      <c r="BE17" s="104"/>
      <c r="BF17" s="104"/>
      <c r="BG17" s="104"/>
      <c r="BH17" s="104"/>
      <c r="BI17" s="104"/>
      <c r="BJ17" s="885"/>
      <c r="BK17" s="104" t="str">
        <f>BK7</f>
        <v>BPK</v>
      </c>
      <c r="BL17" s="104">
        <v>3</v>
      </c>
      <c r="BM17" s="104"/>
      <c r="BN17" s="104"/>
      <c r="BO17" s="104"/>
      <c r="BP17" s="104"/>
      <c r="BQ17" s="104"/>
      <c r="BR17" s="104"/>
      <c r="BS17" s="104"/>
      <c r="BT17" s="104"/>
      <c r="BU17" s="104"/>
      <c r="BV17" s="104"/>
      <c r="BW17" s="104"/>
      <c r="BX17" s="104"/>
      <c r="BY17" s="104"/>
      <c r="BZ17" s="104"/>
      <c r="CA17" s="104"/>
      <c r="CB17" s="104"/>
      <c r="CC17" s="104"/>
      <c r="CD17" s="104"/>
    </row>
    <row r="18" spans="1:82" ht="24.95" customHeight="1">
      <c r="A18" s="125"/>
      <c r="B18" s="526" t="s">
        <v>140</v>
      </c>
      <c r="C18" s="890">
        <f>C9-C19</f>
        <v>80000000</v>
      </c>
      <c r="D18" s="891"/>
      <c r="F18" s="915" t="s">
        <v>297</v>
      </c>
      <c r="G18" s="915"/>
      <c r="H18" s="916" t="s">
        <v>27</v>
      </c>
      <c r="I18" s="916"/>
      <c r="K18" s="390"/>
      <c r="L18" s="175"/>
      <c r="M18" s="363"/>
      <c r="N18" s="337">
        <v>12</v>
      </c>
      <c r="O18" s="516">
        <f ca="1">IFERROR(IF(AND(typenasabah="1",loan="1"),VALUE(angarrass1),IF(AND(typenasabah="2",loan="1"),VALUE(angarrass1),IF(AND(typenasabah="3",loan="1"),VALUE(angarrass1),IF(AND(typenasabah="1",loan="2"),VALUE(angadvass1),IF(AND(typenasabah="2",loan="2"),VALUE(angadvass1),IF(AND(typenasabah="3",loan="2"),VALUE(angadvass1))))))),"")</f>
        <v>8631300</v>
      </c>
      <c r="P18" s="364"/>
      <c r="R18" s="363"/>
      <c r="S18" s="337">
        <v>12</v>
      </c>
      <c r="T18" s="516">
        <f ca="1">IFERROR(IF($C$4="BPK",AB18,Y18),"")</f>
        <v>6589090.7183560478</v>
      </c>
      <c r="U18" s="364"/>
      <c r="V18" s="663"/>
      <c r="W18" s="663"/>
      <c r="X18" s="667">
        <f t="shared" si="1"/>
        <v>12</v>
      </c>
      <c r="Y18" s="654">
        <f ca="1">IFERROR(IF(AND(loan="1",SOURCE="1"),VLOOKUP(X18,refundarrearass,6,FALSE),IF(AND(loan="2",SOURCE="1"),VLOOKUP(X18,refundadvass,6,FALSE),IF(AND(loan="1",SOURCE="2"),VLOOKUP(X18,refundarrearass_oto,6,FALSE),IF(AND(loan="2",SOURCE="2"),VLOOKUP(X18,refundadvass_oto,6,FALSE),IF(AND(loan="1",SOURCE="3"),VLOOKUP(X10,refundarrearass_agn,6,FALSE),IF(AND(loan="2",SOURCE="3"),VLOOKUP(X10,refundadvass_agn_agn,6,FALSE),"Tidak Ada Refund")))))),"")</f>
        <v>6589090.7183560478</v>
      </c>
      <c r="Z18" s="654"/>
      <c r="AA18" s="659" t="b">
        <f>IF(AND(loan="1",$C$4="BROKER"),VALUE(REFUND!H88),IF(AND(loan="2",$C$4="BROKER"),VALUE(REFUND!Q88)))</f>
        <v>0</v>
      </c>
      <c r="AB18" s="659" t="b">
        <f>IF(AND(loan="1",$C$4="BPK"),VALUE(REFUND!H111),IF(AND(loan="2",$C$4="BPK"),VALUE(REFUND!Q111)))</f>
        <v>0</v>
      </c>
      <c r="AC18" s="651"/>
      <c r="AD18" s="651"/>
      <c r="AE18" s="651"/>
      <c r="AF18" s="651"/>
      <c r="AG18" s="651"/>
      <c r="AH18" s="651"/>
      <c r="AI18" s="651"/>
      <c r="AJ18" s="651"/>
      <c r="AK18" s="651"/>
      <c r="AL18" s="651"/>
      <c r="AM18" s="651"/>
      <c r="AN18" s="674"/>
      <c r="AO18" s="674"/>
      <c r="AP18" s="977"/>
      <c r="AQ18" s="657" t="s">
        <v>152</v>
      </c>
      <c r="AR18" s="657"/>
      <c r="AS18" s="657"/>
      <c r="AT18" s="658" t="e">
        <f ca="1">$J$24+'ARR NON ASS'!AJ12+300000</f>
        <v>#VALUE!</v>
      </c>
      <c r="AU18" s="655"/>
      <c r="AV18" s="657" t="s">
        <v>152</v>
      </c>
      <c r="AW18" s="657"/>
      <c r="AX18" s="657"/>
      <c r="AY18" s="658" t="e">
        <f ca="1">#REF!+'ARR DG ASS'!$AK$12+300000</f>
        <v>#REF!</v>
      </c>
      <c r="AZ18" s="977"/>
      <c r="BA18" s="104"/>
      <c r="BB18" s="104"/>
      <c r="BC18" s="104"/>
      <c r="BD18" s="104"/>
      <c r="BE18" s="104"/>
      <c r="BF18" s="104"/>
      <c r="BG18" s="104"/>
      <c r="BH18" s="104"/>
      <c r="BI18" s="104"/>
      <c r="BJ18" s="104"/>
      <c r="BK18" s="104" t="str">
        <f>BK8</f>
        <v>BROKER</v>
      </c>
      <c r="BL18" s="104">
        <v>3</v>
      </c>
      <c r="BM18" s="104"/>
      <c r="BN18" s="104"/>
      <c r="BO18" s="104"/>
      <c r="BP18" s="104"/>
      <c r="BQ18" s="104"/>
      <c r="BR18" s="104"/>
      <c r="BS18" s="104"/>
      <c r="BT18" s="104"/>
      <c r="BU18" s="104"/>
      <c r="BV18" s="104"/>
      <c r="BW18" s="104"/>
      <c r="BX18" s="104"/>
      <c r="BY18" s="104"/>
      <c r="BZ18" s="104"/>
      <c r="CA18" s="104"/>
      <c r="CB18" s="104"/>
      <c r="CC18" s="104"/>
      <c r="CD18" s="104"/>
    </row>
    <row r="19" spans="1:82" ht="24.95" customHeight="1" thickBot="1">
      <c r="A19" s="125"/>
      <c r="B19" s="106" t="s">
        <v>155</v>
      </c>
      <c r="C19" s="892">
        <f>C9-C10</f>
        <v>20000000</v>
      </c>
      <c r="D19" s="893"/>
      <c r="L19" s="175"/>
      <c r="M19" s="363"/>
      <c r="N19" s="337">
        <v>24</v>
      </c>
      <c r="O19" s="516">
        <f ca="1">IFERROR(IF(AND(typenasabah="1",loan="1"),VALUE(angarrass2),IF(AND(typenasabah="2",loan="1"),VALUE(angarrass2),IF(AND(typenasabah="3",loan="1"),VALUE(angarrass2),IF(AND(typenasabah="1",loan="2"),VALUE(angadvass2),IF(AND(typenasabah="2",loan="2"),VALUE(angadvass2),IF(AND(typenasabah="3",loan="2"),VALUE(angadvass2))))))),"")</f>
        <v>5016400</v>
      </c>
      <c r="P19" s="364"/>
      <c r="R19" s="363"/>
      <c r="S19" s="337">
        <v>24</v>
      </c>
      <c r="T19" s="516">
        <f t="shared" ref="T19:T22" ca="1" si="3">IFERROR(IF($C$4="BPK",AB19,Y19),"")</f>
        <v>7449750.8196721226</v>
      </c>
      <c r="U19" s="364"/>
      <c r="V19" s="663"/>
      <c r="W19" s="663"/>
      <c r="X19" s="667">
        <f t="shared" si="1"/>
        <v>24</v>
      </c>
      <c r="Y19" s="654">
        <f ca="1">IFERROR(IF(AND(loan="1",SOURCE="1"),VLOOKUP(X19,refundarrearass,6,FALSE),IF(AND(loan="2",SOURCE="1"),VLOOKUP(X19,refundadvass,6,FALSE),IF(AND(loan="1",SOURCE="2"),VLOOKUP(X19,refundarrearass_oto,6,FALSE),IF(AND(loan="2",SOURCE="2"),VLOOKUP(X19,refundadvass_oto,6,FALSE),IF(AND(loan="1",SOURCE="3"),VLOOKUP(X11,refundarrearass_agn,6,FALSE),IF(AND(loan="2",SOURCE="3"),VLOOKUP(X11,refundadvass_agn_agn,6,FALSE),"Tidak Ada Refund")))))),"")</f>
        <v>7449750.8196721226</v>
      </c>
      <c r="Z19" s="654"/>
      <c r="AA19" s="659" t="b">
        <f>IF(AND(loan="1",$C$4="BROKER"),VALUE(REFUND!H89),IF(AND(loan="2",$C$4="BROKER"),VALUE(REFUND!Q89)))</f>
        <v>0</v>
      </c>
      <c r="AB19" s="659" t="b">
        <f>IF(AND(loan="1",$C$4="BPK"),VALUE(REFUND!H112),IF(AND(loan="2",$C$4="BPK"),VALUE(REFUND!Q112)))</f>
        <v>0</v>
      </c>
      <c r="AC19" s="651"/>
      <c r="AD19" s="651"/>
      <c r="AE19" s="651"/>
      <c r="AF19" s="651"/>
      <c r="AG19" s="651"/>
      <c r="AH19" s="651"/>
      <c r="AI19" s="651"/>
      <c r="AJ19" s="651"/>
      <c r="AK19" s="651"/>
      <c r="AL19" s="651"/>
      <c r="AM19" s="651"/>
      <c r="AN19" s="674"/>
      <c r="AO19" s="674"/>
      <c r="AP19" s="977"/>
      <c r="AQ19" s="657" t="s">
        <v>218</v>
      </c>
      <c r="AR19" s="660"/>
      <c r="AS19" s="660"/>
      <c r="AT19" s="661"/>
      <c r="AU19" s="655"/>
      <c r="AV19" s="660"/>
      <c r="AW19" s="660"/>
      <c r="AX19" s="660"/>
      <c r="AY19" s="661"/>
      <c r="AZ19" s="977"/>
      <c r="BA19" s="104"/>
      <c r="BB19" s="104"/>
      <c r="BC19" s="104"/>
      <c r="BD19" s="104"/>
      <c r="BE19" s="104"/>
      <c r="BF19" s="104"/>
      <c r="BG19" s="104"/>
      <c r="BH19" s="104"/>
      <c r="BI19" s="104"/>
      <c r="BJ19" s="104"/>
      <c r="BK19" s="638" t="s">
        <v>10473</v>
      </c>
      <c r="BL19" s="104"/>
      <c r="BM19" s="104"/>
      <c r="BN19" s="104"/>
      <c r="BO19" s="104"/>
      <c r="BP19" s="104"/>
      <c r="BQ19" s="104"/>
      <c r="BR19" s="104"/>
      <c r="BS19" s="104"/>
      <c r="BT19" s="104"/>
      <c r="BU19" s="104"/>
      <c r="BV19" s="104"/>
      <c r="BW19" s="104"/>
      <c r="BX19" s="104"/>
      <c r="BY19" s="104"/>
      <c r="BZ19" s="104"/>
      <c r="CA19" s="104"/>
      <c r="CB19" s="104"/>
      <c r="CC19" s="104"/>
      <c r="CD19" s="104"/>
    </row>
    <row r="20" spans="1:82" ht="24.95" customHeight="1">
      <c r="A20" s="125"/>
      <c r="B20" s="106" t="s">
        <v>269</v>
      </c>
      <c r="C20" s="892">
        <f>CAIR+ADMIN</f>
        <v>87000000</v>
      </c>
      <c r="D20" s="893"/>
      <c r="E20" s="105"/>
      <c r="F20" s="917" t="s">
        <v>264</v>
      </c>
      <c r="G20" s="918"/>
      <c r="H20" s="918"/>
      <c r="I20" s="918"/>
      <c r="J20" s="919"/>
      <c r="L20" s="176"/>
      <c r="M20" s="363"/>
      <c r="N20" s="337">
        <v>36</v>
      </c>
      <c r="O20" s="516">
        <f ca="1">IFERROR(IF(AND(typenasabah="1",loan="1"),VALUE(angarrass3),IF(AND(typenasabah="2",loan="1"),VALUE(angarrass3),IF(AND(typenasabah="3",loan="1"),VALUE(angarrass3),IF(AND(typenasabah="1",loan="2"),VALUE(angadvass3),IF(AND(typenasabah="2",loan="2"),VALUE(angadvass3),IF(AND(typenasabah="3",loan="2"),VALUE(angadvass3))))))),"")</f>
        <v>3845800</v>
      </c>
      <c r="P20" s="364"/>
      <c r="R20" s="363"/>
      <c r="S20" s="337">
        <v>36</v>
      </c>
      <c r="T20" s="516">
        <f t="shared" ca="1" si="3"/>
        <v>8058672.5172899989</v>
      </c>
      <c r="U20" s="364"/>
      <c r="V20" s="663"/>
      <c r="W20" s="663"/>
      <c r="X20" s="667">
        <f t="shared" si="1"/>
        <v>36</v>
      </c>
      <c r="Y20" s="654">
        <f ca="1">IFERROR(IF(AND(loan="1",SOURCE="1"),VLOOKUP(X20,refundarrearass,6,FALSE),IF(AND(loan="2",SOURCE="1"),VLOOKUP(X20,refundadvass,6,FALSE),IF(AND(loan="1",SOURCE="2"),VLOOKUP(X20,refundarrearass_oto,6,FALSE),IF(AND(loan="2",SOURCE="2"),VLOOKUP(X20,refundadvass_oto,6,FALSE),IF(AND(loan="1",SOURCE="3"),VLOOKUP(X12,refundarrearass_agn,6,FALSE),IF(AND(loan="2",SOURCE="3"),VLOOKUP(X12,refundadvass_agn_agn,6,FALSE),"Tidak Ada Refund")))))),"")</f>
        <v>8058672.5172899989</v>
      </c>
      <c r="Z20" s="654"/>
      <c r="AA20" s="659" t="b">
        <f>IF(AND(loan="1",$C$4="BROKER"),VALUE(REFUND!H90),IF(AND(loan="2",$C$4="BROKER"),VALUE(REFUND!Q90)))</f>
        <v>0</v>
      </c>
      <c r="AB20" s="659" t="b">
        <f>IF(AND(loan="1",$C$4="BPK"),VALUE(REFUND!H113),IF(AND(loan="2",$C$4="BPK"),VALUE(REFUND!Q113)))</f>
        <v>0</v>
      </c>
      <c r="AC20" s="651"/>
      <c r="AD20" s="651"/>
      <c r="AE20" s="651"/>
      <c r="AF20" s="651"/>
      <c r="AG20" s="651"/>
      <c r="AH20" s="651"/>
      <c r="AI20" s="651"/>
      <c r="AJ20" s="651"/>
      <c r="AK20" s="651"/>
      <c r="AL20" s="651"/>
      <c r="AM20" s="651"/>
      <c r="AN20" s="674"/>
      <c r="AO20" s="674"/>
      <c r="AP20" s="977"/>
      <c r="AQ20" s="977"/>
      <c r="AR20" s="977"/>
      <c r="AS20" s="977"/>
      <c r="AT20" s="977"/>
      <c r="AU20" s="977"/>
      <c r="AV20" s="977"/>
      <c r="AW20" s="977"/>
      <c r="AX20" s="977"/>
      <c r="AY20" s="977"/>
      <c r="AZ20" s="977"/>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row>
    <row r="21" spans="1:82" ht="24.95" customHeight="1">
      <c r="A21" s="125"/>
      <c r="B21" s="523" t="s">
        <v>154</v>
      </c>
      <c r="C21" s="524">
        <f>C19/C9*100</f>
        <v>20</v>
      </c>
      <c r="D21" s="525" t="s">
        <v>122</v>
      </c>
      <c r="F21" s="920" t="s">
        <v>10472</v>
      </c>
      <c r="G21" s="921"/>
      <c r="H21" s="921"/>
      <c r="I21" s="921"/>
      <c r="J21" s="922"/>
      <c r="K21" s="307"/>
      <c r="L21" s="307"/>
      <c r="M21" s="363"/>
      <c r="N21" s="337">
        <v>48</v>
      </c>
      <c r="O21" s="516">
        <f ca="1">IFERROR(IF(AND(typenasabah="1",loan="1"),VALUE(angarrass4),IF(AND(typenasabah="2",loan="1"),VALUE(angarrass4),IF(AND(typenasabah="3",loan="1"),VALUE(angarrass4),IF(AND(typenasabah="1",loan="2"),VALUE(angadvass4),IF(AND(typenasabah="2",loan="2"),VALUE(angadvass4),IF(AND(typenasabah="3",loan="2"),VALUE(angadvass4))))))),"")</f>
        <v>3339000</v>
      </c>
      <c r="P21" s="364"/>
      <c r="R21" s="363"/>
      <c r="S21" s="337">
        <v>48</v>
      </c>
      <c r="T21" s="516">
        <f t="shared" ca="1" si="3"/>
        <v>8364971.7779868292</v>
      </c>
      <c r="U21" s="364"/>
      <c r="V21" s="663"/>
      <c r="W21" s="663"/>
      <c r="X21" s="667">
        <f t="shared" si="1"/>
        <v>48</v>
      </c>
      <c r="Y21" s="654">
        <f ca="1">IFERROR(IF(AND(loan="1",SOURCE="1"),VLOOKUP(X21,refundarrearass,6,FALSE),IF(AND(loan="2",SOURCE="1"),VLOOKUP(X21,refundadvass,6,FALSE),IF(AND(loan="1",SOURCE="2"),VLOOKUP(X21,refundarrearass_oto,6,FALSE),IF(AND(loan="2",SOURCE="2"),VLOOKUP(X21,refundadvass_oto,6,FALSE),IF(AND(loan="1",SOURCE="3"),VLOOKUP(X13,refundarrearass_agn,6,FALSE),IF(AND(loan="2",SOURCE="3"),VLOOKUP(X13,refundadvass_agn_agn,6,FALSE),"Tidak Ada Refund")))))),"")</f>
        <v>8364971.7779868292</v>
      </c>
      <c r="Z21" s="654"/>
      <c r="AA21" s="659" t="b">
        <f>IF(AND(loan="1",$C$4="BROKER"),VALUE(REFUND!H91),IF(AND(loan="2",$C$4="BROKER"),VALUE(REFUND!Q91)))</f>
        <v>0</v>
      </c>
      <c r="AB21" s="659" t="b">
        <f>IF(AND(loan="1",$C$4="BPK"),VALUE(REFUND!H114),IF(AND(loan="2",$C$4="BPK"),VALUE(REFUND!Q114)))</f>
        <v>0</v>
      </c>
      <c r="AC21" s="651"/>
      <c r="AD21" s="651"/>
      <c r="AE21" s="651"/>
      <c r="AF21" s="651"/>
      <c r="AG21" s="651"/>
      <c r="AH21" s="651"/>
      <c r="AI21" s="651"/>
      <c r="AJ21" s="651"/>
      <c r="AK21" s="651"/>
      <c r="AL21" s="651"/>
      <c r="AM21" s="651"/>
      <c r="AN21" s="104"/>
      <c r="AO21" s="104"/>
      <c r="AP21" s="977"/>
      <c r="AQ21" s="887" t="s">
        <v>176</v>
      </c>
      <c r="AR21" s="887"/>
      <c r="AS21" s="887"/>
      <c r="AT21" s="887"/>
      <c r="AU21" s="655"/>
      <c r="AV21" s="887" t="s">
        <v>176</v>
      </c>
      <c r="AW21" s="887"/>
      <c r="AX21" s="887"/>
      <c r="AY21" s="887"/>
      <c r="AZ21" s="977"/>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row>
    <row r="22" spans="1:82" ht="24.95" customHeight="1" thickBot="1">
      <c r="A22" s="125"/>
      <c r="B22" s="523" t="s">
        <v>179</v>
      </c>
      <c r="C22" s="524">
        <v>20</v>
      </c>
      <c r="D22" s="525" t="s">
        <v>122</v>
      </c>
      <c r="F22" s="926" t="s">
        <v>10493</v>
      </c>
      <c r="G22" s="927"/>
      <c r="H22" s="927"/>
      <c r="I22" s="927"/>
      <c r="J22" s="928"/>
      <c r="K22" s="368"/>
      <c r="L22" s="368"/>
      <c r="M22" s="363"/>
      <c r="N22" s="340">
        <v>60</v>
      </c>
      <c r="O22" s="518">
        <f ca="1">IFERROR(IF(AND(typenasabah="1",loan="1"),VALUE(angarrass5),IF(AND(typenasabah="2",loan="1"),VALUE(angarrass5),IF(AND(typenasabah="3",loan="1"),VALUE(angarrass5),IF(AND(typenasabah="1",loan="2"),VALUE(angadvass5),IF(AND(typenasabah="2",loan="2"),VALUE(angadvass5),IF(AND(typenasabah="3",loan="2"),VALUE(angadvass5))))))),"")</f>
        <v>3038000</v>
      </c>
      <c r="P22" s="364"/>
      <c r="R22" s="363"/>
      <c r="S22" s="340">
        <v>60</v>
      </c>
      <c r="T22" s="518">
        <f t="shared" ca="1" si="3"/>
        <v>8224555.336426896</v>
      </c>
      <c r="U22" s="364"/>
      <c r="V22" s="663"/>
      <c r="W22" s="663"/>
      <c r="X22" s="667">
        <f t="shared" si="1"/>
        <v>60</v>
      </c>
      <c r="Y22" s="654">
        <f ca="1">IFERROR(IF(AND(loan="1",SOURCE="1"),VLOOKUP(X22,refundarrearass,6,FALSE),IF(AND(loan="2",SOURCE="1"),VLOOKUP(X22,refundadvass,6,FALSE),IF(AND(loan="1",SOURCE="2"),VLOOKUP(X22,refundarrearass_oto,6,FALSE),IF(AND(loan="2",SOURCE="2"),VLOOKUP(X22,refundadvass_oto,6,FALSE),IF(AND(loan="1",SOURCE="3"),VLOOKUP(X14,refundarrearass_agn,6,FALSE),IF(AND(loan="2",SOURCE="3"),VLOOKUP(X14,refundadvass_agn_agn,6,FALSE),"Tidak Ada Refund")))))),"")</f>
        <v>8224555.336426896</v>
      </c>
      <c r="Z22" s="654"/>
      <c r="AA22" s="659" t="b">
        <f>IF(AND(loan="1",$C$4="BROKER"),VALUE(REFUND!H92),IF(AND(loan="2",$C$4="BROKER"),VALUE(REFUND!Q92)))</f>
        <v>0</v>
      </c>
      <c r="AB22" s="659" t="b">
        <f>IF(AND(loan="1",$C$4="BPK"),VALUE(REFUND!H115),IF(AND(loan="2",$C$4="BPK"),VALUE(REFUND!Q115)))</f>
        <v>0</v>
      </c>
      <c r="AC22" s="651"/>
      <c r="AD22" s="651"/>
      <c r="AE22" s="651"/>
      <c r="AF22" s="651"/>
      <c r="AG22" s="651"/>
      <c r="AH22" s="651"/>
      <c r="AI22" s="651"/>
      <c r="AJ22" s="651"/>
      <c r="AK22" s="651"/>
      <c r="AL22" s="651"/>
      <c r="AM22" s="651"/>
      <c r="AN22" s="104"/>
      <c r="AO22" s="104"/>
      <c r="AP22" s="977"/>
      <c r="AQ22" s="662" t="s">
        <v>93</v>
      </c>
      <c r="AR22" s="662" t="s">
        <v>191</v>
      </c>
      <c r="AS22" s="662" t="s">
        <v>192</v>
      </c>
      <c r="AT22" s="662" t="s">
        <v>190</v>
      </c>
      <c r="AU22" s="655"/>
      <c r="AV22" s="662" t="s">
        <v>93</v>
      </c>
      <c r="AW22" s="662" t="s">
        <v>191</v>
      </c>
      <c r="AX22" s="662" t="s">
        <v>192</v>
      </c>
      <c r="AY22" s="662" t="s">
        <v>190</v>
      </c>
      <c r="AZ22" s="977"/>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row>
    <row r="23" spans="1:82" ht="20.100000000000001" customHeight="1" thickBot="1">
      <c r="A23" s="125"/>
      <c r="B23" s="542" t="s">
        <v>148</v>
      </c>
      <c r="C23" s="914" t="str">
        <f>IF($C$21&gt;=C22,"DP OK","DP KURANG !!!")</f>
        <v>DP OK</v>
      </c>
      <c r="D23" s="914"/>
      <c r="F23" s="929" t="str">
        <f ca="1">IFERROR(IF(AI1&gt;0,"Masa Berlaku Serial Key : "&amp;TEXT(AE2,"[$-0421] DDDD, DD MMMM YYYY")&amp;"  ("&amp;TEXT(AI1,"#")&amp;" Hari)","Serial Key Sudah Expired -"&amp;TEXT(AE2,"[$-0421] DDDD, DD MMMM YYYY")),"Serial Key Tidak Valid")</f>
        <v>Masa Berlaku Serial Key :  Kamis, 05 Maret 2026  (1 Hari)</v>
      </c>
      <c r="G23" s="930"/>
      <c r="H23" s="930"/>
      <c r="I23" s="930"/>
      <c r="J23" s="931"/>
      <c r="K23" s="368"/>
      <c r="L23" s="368"/>
      <c r="M23" s="365"/>
      <c r="N23" s="367"/>
      <c r="O23" s="367"/>
      <c r="P23" s="366"/>
      <c r="R23" s="365"/>
      <c r="S23" s="367"/>
      <c r="T23" s="367"/>
      <c r="U23" s="366"/>
      <c r="V23" s="359"/>
      <c r="W23" s="663"/>
      <c r="X23" s="652"/>
      <c r="Y23" s="651"/>
      <c r="Z23" s="651"/>
      <c r="AA23" s="651"/>
      <c r="AB23" s="651"/>
      <c r="AC23" s="651"/>
      <c r="AD23" s="651"/>
      <c r="AE23" s="651"/>
      <c r="AF23" s="651"/>
      <c r="AG23" s="651"/>
      <c r="AH23" s="651"/>
      <c r="AI23" s="651"/>
      <c r="AJ23" s="651"/>
      <c r="AK23" s="651"/>
      <c r="AL23" s="651"/>
      <c r="AM23" s="651"/>
      <c r="AN23" s="104"/>
      <c r="AO23" s="104"/>
      <c r="AP23" s="977"/>
      <c r="AQ23" s="657" t="s">
        <v>149</v>
      </c>
      <c r="AR23" s="658" t="str">
        <f>IF(AT23&lt;2000000,"2.000.000",AT23)</f>
        <v>2.000.000</v>
      </c>
      <c r="AS23" s="658">
        <f t="shared" ref="AS23:AS25" si="4">IF((2000000-AT23)&gt;0,2000000-AT23,"0")</f>
        <v>2000000</v>
      </c>
      <c r="AT23" s="658">
        <f>($G$24*75%)</f>
        <v>0</v>
      </c>
      <c r="AU23" s="655"/>
      <c r="AV23" s="657" t="s">
        <v>149</v>
      </c>
      <c r="AW23" s="658" t="e">
        <f>IF(AY23&lt;2000000,"2.000.000",AY23)</f>
        <v>#REF!</v>
      </c>
      <c r="AX23" s="658" t="e">
        <f t="shared" ref="AX23:AX26" si="5">IF((2000000-AY23)&gt;0,2000000-AY23,"0")</f>
        <v>#REF!</v>
      </c>
      <c r="AY23" s="658" t="e">
        <f>(#REF!*75%)</f>
        <v>#REF!</v>
      </c>
      <c r="AZ23" s="977"/>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row>
    <row r="24" spans="1:82" ht="20.100000000000001" customHeight="1" thickBot="1">
      <c r="A24" s="125"/>
      <c r="F24" s="307"/>
      <c r="G24" s="368"/>
      <c r="H24" s="368"/>
      <c r="I24" s="368"/>
      <c r="J24" s="368"/>
      <c r="W24" s="103"/>
      <c r="X24" s="535"/>
      <c r="Y24" s="104"/>
      <c r="Z24" s="104"/>
      <c r="AA24" s="651"/>
      <c r="AB24" s="651"/>
      <c r="AC24" s="651"/>
      <c r="AD24" s="651"/>
      <c r="AE24" s="651"/>
      <c r="AF24" s="651"/>
      <c r="AG24" s="651"/>
      <c r="AH24" s="651"/>
      <c r="AI24" s="651"/>
      <c r="AJ24" s="651"/>
      <c r="AK24" s="651"/>
      <c r="AL24" s="651"/>
      <c r="AM24" s="651"/>
      <c r="AN24" s="104"/>
      <c r="AO24" s="104"/>
      <c r="AP24" s="977"/>
      <c r="AQ24" s="657" t="s">
        <v>150</v>
      </c>
      <c r="AR24" s="658" t="str">
        <f t="shared" ref="AR24:AR26" si="6">IF(AT24&lt;2000000,"2.000.000",AT24)</f>
        <v>2.000.000</v>
      </c>
      <c r="AS24" s="658">
        <f t="shared" si="4"/>
        <v>2000000</v>
      </c>
      <c r="AT24" s="658">
        <f>($H$24*75%)</f>
        <v>0</v>
      </c>
      <c r="AU24" s="655"/>
      <c r="AV24" s="657" t="s">
        <v>150</v>
      </c>
      <c r="AW24" s="658" t="e">
        <f t="shared" ref="AW24:AW26" si="7">IF(AY24&lt;2000000,"2.000.000",AY24)</f>
        <v>#REF!</v>
      </c>
      <c r="AX24" s="658" t="e">
        <f t="shared" si="5"/>
        <v>#REF!</v>
      </c>
      <c r="AY24" s="658" t="e">
        <f>(#REF!*75%)</f>
        <v>#REF!</v>
      </c>
      <c r="AZ24" s="977"/>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row>
    <row r="25" spans="1:82" ht="20.100000000000001" customHeight="1" thickTop="1">
      <c r="A25" s="125"/>
      <c r="B25" s="527"/>
      <c r="C25" s="527"/>
      <c r="D25" s="527"/>
      <c r="F25" s="923" t="s">
        <v>268</v>
      </c>
      <c r="G25" s="924"/>
      <c r="H25" s="924"/>
      <c r="I25" s="924"/>
      <c r="J25" s="925"/>
      <c r="K25" s="369"/>
      <c r="L25" s="369"/>
      <c r="W25" s="103"/>
      <c r="X25" s="535"/>
      <c r="Y25" s="104"/>
      <c r="Z25" s="104"/>
      <c r="AA25" s="651"/>
      <c r="AB25" s="651"/>
      <c r="AC25" s="651"/>
      <c r="AD25" s="651"/>
      <c r="AE25" s="651"/>
      <c r="AF25" s="651"/>
      <c r="AG25" s="651"/>
      <c r="AH25" s="651"/>
      <c r="AI25" s="651"/>
      <c r="AJ25" s="651"/>
      <c r="AK25" s="651"/>
      <c r="AL25" s="651"/>
      <c r="AM25" s="651"/>
      <c r="AN25" s="104"/>
      <c r="AO25" s="104"/>
      <c r="AP25" s="977"/>
      <c r="AQ25" s="657" t="s">
        <v>151</v>
      </c>
      <c r="AR25" s="658" t="str">
        <f t="shared" si="6"/>
        <v>2.000.000</v>
      </c>
      <c r="AS25" s="658">
        <f t="shared" si="4"/>
        <v>2000000</v>
      </c>
      <c r="AT25" s="658">
        <f>($I$24*75%)</f>
        <v>0</v>
      </c>
      <c r="AU25" s="655"/>
      <c r="AV25" s="657" t="s">
        <v>151</v>
      </c>
      <c r="AW25" s="658" t="e">
        <f t="shared" si="7"/>
        <v>#REF!</v>
      </c>
      <c r="AX25" s="658" t="e">
        <f t="shared" si="5"/>
        <v>#REF!</v>
      </c>
      <c r="AY25" s="658" t="e">
        <f>(#REF!*75%)</f>
        <v>#REF!</v>
      </c>
      <c r="AZ25" s="977"/>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row>
    <row r="26" spans="1:82" ht="20.100000000000001" customHeight="1">
      <c r="A26" s="125"/>
      <c r="B26" s="527"/>
      <c r="C26" s="527"/>
      <c r="D26" s="527"/>
      <c r="F26" s="528" t="s">
        <v>271</v>
      </c>
      <c r="G26" s="529" t="s">
        <v>272</v>
      </c>
      <c r="H26" s="529" t="s">
        <v>273</v>
      </c>
      <c r="I26" s="529" t="s">
        <v>274</v>
      </c>
      <c r="J26" s="530" t="s">
        <v>275</v>
      </c>
      <c r="K26" s="368"/>
      <c r="L26" s="368"/>
      <c r="W26" s="103"/>
      <c r="X26" s="535"/>
      <c r="Y26" s="104"/>
      <c r="Z26" s="104"/>
      <c r="AA26" s="651"/>
      <c r="AB26" s="651"/>
      <c r="AC26" s="651"/>
      <c r="AD26" s="651"/>
      <c r="AE26" s="651"/>
      <c r="AF26" s="651"/>
      <c r="AG26" s="651"/>
      <c r="AH26" s="651"/>
      <c r="AI26" s="651"/>
      <c r="AJ26" s="651"/>
      <c r="AK26" s="651"/>
      <c r="AL26" s="651"/>
      <c r="AM26" s="651"/>
      <c r="AN26" s="104"/>
      <c r="AO26" s="104"/>
      <c r="AP26" s="977"/>
      <c r="AQ26" s="657" t="s">
        <v>152</v>
      </c>
      <c r="AR26" s="658" t="str">
        <f t="shared" si="6"/>
        <v>2.000.000</v>
      </c>
      <c r="AS26" s="658">
        <f>IF((2000000-AT26)&gt;0,2000000-AT26,"0")</f>
        <v>2000000</v>
      </c>
      <c r="AT26" s="658">
        <f>($J$24*75%)</f>
        <v>0</v>
      </c>
      <c r="AU26" s="655"/>
      <c r="AV26" s="657" t="s">
        <v>152</v>
      </c>
      <c r="AW26" s="658" t="e">
        <f t="shared" si="7"/>
        <v>#REF!</v>
      </c>
      <c r="AX26" s="658" t="e">
        <f t="shared" si="5"/>
        <v>#REF!</v>
      </c>
      <c r="AY26" s="658" t="e">
        <f>(#REF!*75%)</f>
        <v>#REF!</v>
      </c>
      <c r="AZ26" s="977"/>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row>
    <row r="27" spans="1:82" ht="20.100000000000001" customHeight="1" thickBot="1">
      <c r="A27" s="125"/>
      <c r="B27" s="527"/>
      <c r="C27" s="527"/>
      <c r="D27" s="527"/>
      <c r="F27" s="531" t="str">
        <f ca="1">IFERROR(IF(Program!AA7="Tidak","Umur Unit " &amp; Program!Z3+1-C8 &amp; " Th",("Umur Unit " &amp; Program!Z3+1-C8 &amp; " Th")),"")</f>
        <v>Umur Unit 17 Th</v>
      </c>
      <c r="G27" s="532" t="str">
        <f ca="1">IFERROR(IF(Program!AA7="Tidak","Umur Unit " &amp; Program!Z3+2-C8 &amp; " Th",("Umur Unit " &amp; Program!Z3+2-C8 &amp; " Th")),"")</f>
        <v>Umur Unit 18 Th</v>
      </c>
      <c r="H27" s="532" t="str">
        <f ca="1">IFERROR(IF(Program!AA7="Tidak","Umur Unit " &amp; Program!Z3+3-C8 &amp; " Th",("Umur Unit " &amp; Program!Z3+3-C8 &amp; " Th")),"")</f>
        <v>Umur Unit 19 Th</v>
      </c>
      <c r="I27" s="532" t="str">
        <f ca="1">IFERROR(IF(Program!AA7="Tidak","Umur Unit " &amp; Program!Z3+4-C8 &amp; " Th",("Umur Unit " &amp; Program!Z3+4-C8 &amp; " Th")),"")</f>
        <v>Umur Unit 20 Th</v>
      </c>
      <c r="J27" s="533" t="str">
        <f ca="1">IFERROR(IF(Program!AA7="Tidak","Umur Unit " &amp; Program!Z3+5-C8 &amp; " Th",("Umur Unit " &amp; Program!Z3+5-C8 &amp; " Th")),"")</f>
        <v>Umur Unit 21 Th</v>
      </c>
      <c r="K27" s="368"/>
      <c r="L27" s="368"/>
      <c r="W27" s="103"/>
      <c r="X27" s="535"/>
      <c r="Y27" s="104"/>
      <c r="Z27" s="104"/>
      <c r="AA27" s="651"/>
      <c r="AB27" s="651"/>
      <c r="AC27" s="651"/>
      <c r="AD27" s="651"/>
      <c r="AE27" s="651"/>
      <c r="AF27" s="651"/>
      <c r="AG27" s="651"/>
      <c r="AH27" s="651"/>
      <c r="AI27" s="651"/>
      <c r="AJ27" s="651"/>
      <c r="AK27" s="651"/>
      <c r="AL27" s="651"/>
      <c r="AM27" s="651"/>
      <c r="AN27" s="104"/>
      <c r="AO27" s="104"/>
      <c r="AP27" s="977"/>
      <c r="AQ27" s="978"/>
      <c r="AR27" s="978"/>
      <c r="AS27" s="978"/>
      <c r="AT27" s="978"/>
      <c r="AU27" s="978"/>
      <c r="AV27" s="978"/>
      <c r="AW27" s="978"/>
      <c r="AX27" s="978"/>
      <c r="AY27" s="978"/>
      <c r="AZ27" s="977"/>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row>
    <row r="28" spans="1:82" ht="18" customHeight="1" thickTop="1">
      <c r="A28" s="125"/>
      <c r="K28" s="127"/>
      <c r="L28" s="127"/>
      <c r="W28" s="103"/>
      <c r="X28" s="535"/>
      <c r="Y28" s="104"/>
      <c r="Z28" s="104"/>
      <c r="AA28" s="651"/>
      <c r="AB28" s="651"/>
      <c r="AC28" s="651"/>
      <c r="AD28" s="651"/>
      <c r="AE28" s="651"/>
      <c r="AF28" s="651"/>
      <c r="AG28" s="651"/>
      <c r="AH28" s="651"/>
      <c r="AI28" s="651"/>
      <c r="AJ28" s="651"/>
      <c r="AK28" s="651"/>
      <c r="AL28" s="651"/>
      <c r="AM28" s="651"/>
      <c r="AN28" s="104"/>
      <c r="AO28" s="104"/>
      <c r="AP28" s="977"/>
      <c r="AQ28" s="887" t="s">
        <v>174</v>
      </c>
      <c r="AR28" s="887"/>
      <c r="AS28" s="887"/>
      <c r="AT28" s="887"/>
      <c r="AU28" s="655"/>
      <c r="AV28" s="887" t="s">
        <v>174</v>
      </c>
      <c r="AW28" s="887"/>
      <c r="AX28" s="887"/>
      <c r="AY28" s="887"/>
      <c r="AZ28" s="977"/>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row>
    <row r="29" spans="1:82" ht="20.100000000000001" customHeight="1">
      <c r="A29" s="125"/>
      <c r="W29" s="103"/>
      <c r="X29" s="535"/>
      <c r="Y29" s="104"/>
      <c r="Z29" s="104"/>
      <c r="AA29" s="104"/>
      <c r="AB29" s="104"/>
      <c r="AC29" s="104"/>
      <c r="AD29" s="104"/>
      <c r="AE29" s="104"/>
      <c r="AF29" s="104"/>
      <c r="AG29" s="104"/>
      <c r="AH29" s="104"/>
      <c r="AI29" s="104"/>
      <c r="AJ29" s="104"/>
      <c r="AK29" s="104"/>
      <c r="AL29" s="104"/>
      <c r="AM29" s="104"/>
      <c r="AN29" s="104"/>
      <c r="AO29" s="104"/>
      <c r="AP29" s="977"/>
      <c r="AQ29" s="657" t="s">
        <v>149</v>
      </c>
      <c r="AR29" s="657"/>
      <c r="AS29" s="657"/>
      <c r="AT29" s="658" t="e">
        <f ca="1">$G$24+'ARR NON ASS'!$AI$17+'ARR NON ASS'!$AK$17</f>
        <v>#VALUE!</v>
      </c>
      <c r="AU29" s="655"/>
      <c r="AV29" s="657" t="s">
        <v>149</v>
      </c>
      <c r="AW29" s="657"/>
      <c r="AX29" s="657"/>
      <c r="AY29" s="658" t="e">
        <f ca="1">#REF!+'ARR DG ASS'!$AJ$17+'ARR DG ASS'!$AL$17</f>
        <v>#REF!</v>
      </c>
      <c r="AZ29" s="977"/>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row>
    <row r="30" spans="1:82" ht="18" customHeight="1">
      <c r="W30" s="103"/>
      <c r="X30" s="535"/>
      <c r="Y30" s="104"/>
      <c r="Z30" s="104"/>
      <c r="AA30" s="104"/>
      <c r="AB30" s="104"/>
      <c r="AC30" s="104"/>
      <c r="AD30" s="104"/>
      <c r="AE30" s="104"/>
      <c r="AF30" s="104"/>
      <c r="AG30" s="104"/>
      <c r="AH30" s="104"/>
      <c r="AI30" s="104"/>
      <c r="AJ30" s="104"/>
      <c r="AK30" s="104"/>
      <c r="AL30" s="104"/>
      <c r="AM30" s="104"/>
      <c r="AN30" s="104"/>
      <c r="AO30" s="104"/>
      <c r="AP30" s="977"/>
      <c r="AQ30" s="657" t="s">
        <v>150</v>
      </c>
      <c r="AR30" s="657"/>
      <c r="AS30" s="657"/>
      <c r="AT30" s="658" t="e">
        <f ca="1">$H$24+'ARR NON ASS'!$AI$18+'ARR NON ASS'!$AK$18</f>
        <v>#VALUE!</v>
      </c>
      <c r="AU30" s="655"/>
      <c r="AV30" s="657" t="s">
        <v>150</v>
      </c>
      <c r="AW30" s="657"/>
      <c r="AX30" s="657"/>
      <c r="AY30" s="658" t="e">
        <f ca="1">#REF!+'ARR DG ASS'!$AJ$18+'ARR DG ASS'!$AL$18</f>
        <v>#REF!</v>
      </c>
      <c r="AZ30" s="977"/>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row>
    <row r="31" spans="1:82" ht="18" customHeight="1">
      <c r="W31" s="103"/>
      <c r="X31" s="535"/>
      <c r="Y31" s="104"/>
      <c r="Z31" s="104"/>
      <c r="AA31" s="104"/>
      <c r="AB31" s="104"/>
      <c r="AC31" s="104"/>
      <c r="AD31" s="104"/>
      <c r="AE31" s="104"/>
      <c r="AF31" s="104"/>
      <c r="AG31" s="104"/>
      <c r="AH31" s="104"/>
      <c r="AI31" s="104"/>
      <c r="AJ31" s="104"/>
      <c r="AK31" s="104"/>
      <c r="AL31" s="104"/>
      <c r="AM31" s="104"/>
      <c r="AN31" s="104"/>
      <c r="AO31" s="104"/>
      <c r="AP31" s="977"/>
      <c r="AQ31" s="657" t="s">
        <v>151</v>
      </c>
      <c r="AR31" s="657"/>
      <c r="AS31" s="657"/>
      <c r="AT31" s="658" t="e">
        <f ca="1">$I$24+'ARR NON ASS'!$AI$19+'ARR NON ASS'!$AK$19</f>
        <v>#VALUE!</v>
      </c>
      <c r="AU31" s="655"/>
      <c r="AV31" s="657" t="s">
        <v>151</v>
      </c>
      <c r="AW31" s="657"/>
      <c r="AX31" s="657"/>
      <c r="AY31" s="658" t="e">
        <f ca="1">#REF!+'ARR DG ASS'!$AJ$19+'ARR DG ASS'!$AL$19</f>
        <v>#REF!</v>
      </c>
      <c r="AZ31" s="977"/>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row>
    <row r="32" spans="1:82" ht="18" customHeight="1">
      <c r="W32" s="103"/>
      <c r="X32" s="535"/>
      <c r="Y32" s="104"/>
      <c r="Z32" s="104"/>
      <c r="AA32" s="104"/>
      <c r="AB32" s="104"/>
      <c r="AC32" s="104"/>
      <c r="AD32" s="104"/>
      <c r="AE32" s="104"/>
      <c r="AF32" s="104"/>
      <c r="AG32" s="104"/>
      <c r="AH32" s="104"/>
      <c r="AI32" s="104"/>
      <c r="AJ32" s="104"/>
      <c r="AK32" s="104"/>
      <c r="AL32" s="104"/>
      <c r="AM32" s="104"/>
      <c r="AN32" s="104"/>
      <c r="AO32" s="104"/>
      <c r="AP32" s="977"/>
      <c r="AQ32" s="657" t="s">
        <v>152</v>
      </c>
      <c r="AR32" s="657"/>
      <c r="AS32" s="657"/>
      <c r="AT32" s="658" t="e">
        <f ca="1">$J$24+'ARR NON ASS'!$AI$20+'ARR NON ASS'!$AK$20</f>
        <v>#VALUE!</v>
      </c>
      <c r="AU32" s="655"/>
      <c r="AV32" s="657" t="s">
        <v>152</v>
      </c>
      <c r="AW32" s="657"/>
      <c r="AX32" s="657"/>
      <c r="AY32" s="658" t="e">
        <f ca="1">#REF!+'ARR DG ASS'!$AJ$20+'ARR DG ASS'!$AL$20</f>
        <v>#REF!</v>
      </c>
      <c r="AZ32" s="977"/>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row>
    <row r="33" spans="23:82" ht="18" customHeight="1">
      <c r="W33" s="103"/>
      <c r="X33" s="535"/>
      <c r="Y33" s="104"/>
      <c r="Z33" s="104"/>
      <c r="AA33" s="104"/>
      <c r="AB33" s="104"/>
      <c r="AC33" s="104"/>
      <c r="AD33" s="104"/>
      <c r="AE33" s="104"/>
      <c r="AF33" s="104"/>
      <c r="AG33" s="104"/>
      <c r="AH33" s="104"/>
      <c r="AI33" s="104"/>
      <c r="AJ33" s="104"/>
      <c r="AK33" s="104"/>
      <c r="AL33" s="104"/>
      <c r="AM33" s="104"/>
      <c r="AN33" s="104"/>
      <c r="AO33" s="104"/>
      <c r="AP33" s="977"/>
      <c r="AQ33" s="657" t="s">
        <v>218</v>
      </c>
      <c r="AR33" s="660"/>
      <c r="AS33" s="660"/>
      <c r="AT33" s="661">
        <f ca="1">'ARR NON ASS'!AA13+'ARR NON ASS'!AI21</f>
        <v>4457689.704321444</v>
      </c>
      <c r="AU33" s="655"/>
      <c r="AV33" s="660"/>
      <c r="AW33" s="660"/>
      <c r="AX33" s="660"/>
      <c r="AY33" s="661"/>
      <c r="AZ33" s="977"/>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row>
    <row r="34" spans="23:82" ht="17.25" customHeight="1" thickBot="1">
      <c r="W34" s="103"/>
      <c r="X34" s="535"/>
      <c r="Y34" s="104"/>
      <c r="Z34" s="104"/>
      <c r="AA34" s="104"/>
      <c r="AB34" s="104"/>
      <c r="AC34" s="104"/>
      <c r="AD34" s="104"/>
      <c r="AE34" s="104"/>
      <c r="AF34" s="104"/>
      <c r="AG34" s="104"/>
      <c r="AH34" s="104"/>
      <c r="AI34" s="104"/>
      <c r="AJ34" s="104"/>
      <c r="AK34" s="104"/>
      <c r="AL34" s="104"/>
      <c r="AM34" s="104"/>
      <c r="AN34" s="104"/>
      <c r="AO34" s="104"/>
      <c r="AP34" s="977"/>
      <c r="AQ34" s="975"/>
      <c r="AR34" s="975"/>
      <c r="AS34" s="975"/>
      <c r="AT34" s="975"/>
      <c r="AU34" s="975"/>
      <c r="AV34" s="975"/>
      <c r="AW34" s="975"/>
      <c r="AX34" s="975"/>
      <c r="AY34" s="975"/>
      <c r="AZ34" s="977"/>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row>
    <row r="35" spans="23:82" ht="18" customHeight="1">
      <c r="W35" s="103"/>
      <c r="X35" s="535"/>
      <c r="Y35" s="104"/>
      <c r="Z35" s="104"/>
      <c r="AA35" s="104"/>
      <c r="AB35" s="104"/>
      <c r="AC35" s="104"/>
      <c r="AD35" s="104"/>
      <c r="AE35" s="104"/>
      <c r="AF35" s="104"/>
      <c r="AG35" s="104"/>
      <c r="AH35" s="104"/>
      <c r="AI35" s="104"/>
      <c r="AJ35" s="104"/>
      <c r="AK35" s="104"/>
      <c r="AL35" s="104"/>
      <c r="AM35" s="104"/>
      <c r="AN35" s="104"/>
      <c r="AO35" s="104"/>
      <c r="AP35" s="977"/>
      <c r="AQ35" s="887" t="s">
        <v>180</v>
      </c>
      <c r="AR35" s="887"/>
      <c r="AS35" s="887"/>
      <c r="AT35" s="887"/>
      <c r="AU35" s="655"/>
      <c r="AV35" s="887" t="s">
        <v>180</v>
      </c>
      <c r="AW35" s="887"/>
      <c r="AX35" s="887"/>
      <c r="AY35" s="887"/>
      <c r="AZ35" s="977"/>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row>
    <row r="36" spans="23:82" ht="17.25" customHeight="1">
      <c r="W36" s="103"/>
      <c r="X36" s="535"/>
      <c r="Y36" s="104"/>
      <c r="Z36" s="104"/>
      <c r="AA36" s="104"/>
      <c r="AB36" s="104"/>
      <c r="AC36" s="104"/>
      <c r="AD36" s="104"/>
      <c r="AE36" s="104"/>
      <c r="AF36" s="104"/>
      <c r="AG36" s="104"/>
      <c r="AH36" s="104"/>
      <c r="AI36" s="104"/>
      <c r="AJ36" s="104"/>
      <c r="AK36" s="104"/>
      <c r="AL36" s="104"/>
      <c r="AM36" s="104"/>
      <c r="AN36" s="104"/>
      <c r="AO36" s="104"/>
      <c r="AP36" s="977"/>
      <c r="AQ36" s="657" t="s">
        <v>149</v>
      </c>
      <c r="AR36" s="657"/>
      <c r="AS36" s="657"/>
      <c r="AT36" s="658" t="e">
        <f ca="1">$G$24+'ARR NON ASS'!$AK$17-1000000</f>
        <v>#VALUE!</v>
      </c>
      <c r="AU36" s="655"/>
      <c r="AV36" s="657" t="s">
        <v>149</v>
      </c>
      <c r="AW36" s="657"/>
      <c r="AX36" s="657"/>
      <c r="AY36" s="658" t="e">
        <f ca="1">#REF!+'ARR DG ASS'!$AL$17</f>
        <v>#REF!</v>
      </c>
      <c r="AZ36" s="977"/>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row>
    <row r="37" spans="23:82" ht="15.75" customHeight="1">
      <c r="W37" s="103"/>
      <c r="X37" s="535"/>
      <c r="Y37" s="104"/>
      <c r="Z37" s="104"/>
      <c r="AA37" s="104"/>
      <c r="AB37" s="104"/>
      <c r="AC37" s="104"/>
      <c r="AD37" s="104"/>
      <c r="AE37" s="104"/>
      <c r="AF37" s="104"/>
      <c r="AG37" s="104"/>
      <c r="AH37" s="104"/>
      <c r="AI37" s="104"/>
      <c r="AJ37" s="104"/>
      <c r="AK37" s="104"/>
      <c r="AL37" s="104"/>
      <c r="AM37" s="104"/>
      <c r="AN37" s="104"/>
      <c r="AO37" s="104"/>
      <c r="AP37" s="977"/>
      <c r="AQ37" s="657" t="s">
        <v>150</v>
      </c>
      <c r="AR37" s="657"/>
      <c r="AS37" s="657"/>
      <c r="AT37" s="658" t="e">
        <f ca="1">$H$24+'ARR NON ASS'!$AK$18-1000000</f>
        <v>#VALUE!</v>
      </c>
      <c r="AU37" s="655"/>
      <c r="AV37" s="657" t="s">
        <v>150</v>
      </c>
      <c r="AW37" s="657"/>
      <c r="AX37" s="657"/>
      <c r="AY37" s="658" t="e">
        <f ca="1">#REF!+'ARR DG ASS'!$AL$18</f>
        <v>#REF!</v>
      </c>
      <c r="AZ37" s="977"/>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row>
    <row r="38" spans="23:82" ht="15.75" customHeight="1">
      <c r="W38" s="103"/>
      <c r="X38" s="535"/>
      <c r="Y38" s="104"/>
      <c r="Z38" s="104"/>
      <c r="AA38" s="104"/>
      <c r="AB38" s="104"/>
      <c r="AC38" s="104"/>
      <c r="AD38" s="104"/>
      <c r="AE38" s="104"/>
      <c r="AF38" s="104"/>
      <c r="AG38" s="104"/>
      <c r="AH38" s="104"/>
      <c r="AI38" s="104"/>
      <c r="AJ38" s="104"/>
      <c r="AK38" s="104"/>
      <c r="AL38" s="104"/>
      <c r="AM38" s="104"/>
      <c r="AN38" s="104"/>
      <c r="AO38" s="104"/>
      <c r="AP38" s="977"/>
      <c r="AQ38" s="657" t="s">
        <v>151</v>
      </c>
      <c r="AR38" s="657"/>
      <c r="AS38" s="657"/>
      <c r="AT38" s="658" t="e">
        <f ca="1">$I$24+'ARR NON ASS'!$AK$19-1000000</f>
        <v>#VALUE!</v>
      </c>
      <c r="AU38" s="655"/>
      <c r="AV38" s="657" t="s">
        <v>151</v>
      </c>
      <c r="AW38" s="657"/>
      <c r="AX38" s="657"/>
      <c r="AY38" s="658" t="e">
        <f ca="1">#REF!+'ARR DG ASS'!$AL$19</f>
        <v>#REF!</v>
      </c>
      <c r="AZ38" s="977"/>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row>
    <row r="39" spans="23:82" ht="16.5" customHeight="1">
      <c r="W39" s="103"/>
      <c r="X39" s="535"/>
      <c r="Y39" s="104"/>
      <c r="Z39" s="104"/>
      <c r="AA39" s="104"/>
      <c r="AB39" s="104"/>
      <c r="AC39" s="104"/>
      <c r="AD39" s="104"/>
      <c r="AE39" s="104"/>
      <c r="AF39" s="104"/>
      <c r="AG39" s="104"/>
      <c r="AH39" s="104"/>
      <c r="AI39" s="104"/>
      <c r="AJ39" s="104"/>
      <c r="AK39" s="104"/>
      <c r="AL39" s="104"/>
      <c r="AM39" s="104"/>
      <c r="AN39" s="104"/>
      <c r="AO39" s="104"/>
      <c r="AP39" s="977"/>
      <c r="AQ39" s="657" t="s">
        <v>152</v>
      </c>
      <c r="AR39" s="657"/>
      <c r="AS39" s="657"/>
      <c r="AT39" s="658" t="e">
        <f ca="1">$J$24+'ARR NON ASS'!$AK$20-1000000</f>
        <v>#VALUE!</v>
      </c>
      <c r="AU39" s="655"/>
      <c r="AV39" s="657" t="s">
        <v>152</v>
      </c>
      <c r="AW39" s="657"/>
      <c r="AX39" s="657"/>
      <c r="AY39" s="658" t="e">
        <f ca="1">#REF!+'ARR DG ASS'!$AL$20</f>
        <v>#REF!</v>
      </c>
      <c r="AZ39" s="977"/>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row>
    <row r="40" spans="23:82" ht="21.75" customHeight="1">
      <c r="W40" s="103"/>
      <c r="X40" s="535"/>
      <c r="Y40" s="104"/>
      <c r="Z40" s="104"/>
      <c r="AA40" s="104"/>
      <c r="AB40" s="104"/>
      <c r="AC40" s="104"/>
      <c r="AD40" s="104"/>
      <c r="AE40" s="104"/>
      <c r="AF40" s="104"/>
      <c r="AG40" s="104"/>
      <c r="AH40" s="104"/>
      <c r="AI40" s="104"/>
      <c r="AJ40" s="104"/>
      <c r="AK40" s="104"/>
      <c r="AL40" s="104"/>
      <c r="AM40" s="104"/>
      <c r="AN40" s="104"/>
      <c r="AO40" s="104"/>
      <c r="AP40" s="977"/>
      <c r="AQ40" s="978"/>
      <c r="AR40" s="978"/>
      <c r="AS40" s="978"/>
      <c r="AT40" s="978"/>
      <c r="AU40" s="978"/>
      <c r="AV40" s="978"/>
      <c r="AW40" s="978"/>
      <c r="AX40" s="978"/>
      <c r="AY40" s="978"/>
      <c r="AZ40" s="977"/>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row>
    <row r="41" spans="23:82">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row>
    <row r="42" spans="23:82">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row>
    <row r="43" spans="23:82">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row>
    <row r="44" spans="23:82">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row>
    <row r="45" spans="23:82">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row>
  </sheetData>
  <sheetProtection algorithmName="SHA-512" hashValue="mHdObAFoSoFngj+3QAG/X7QMaErGe13TiNNHhOBxlqv5Ctwvm+dsMrfTalbtfJVji5oubm5xwASv/vuyIq5j5A==" saltValue="n/2RQv8wSKfYjz+dg1ICNA==" spinCount="100000" sheet="1" objects="1" scenarios="1"/>
  <mergeCells count="85">
    <mergeCell ref="AQ34:AY34"/>
    <mergeCell ref="AP10:AP40"/>
    <mergeCell ref="AZ10:AZ40"/>
    <mergeCell ref="AQ10:AY10"/>
    <mergeCell ref="AQ35:AT35"/>
    <mergeCell ref="AV35:AY35"/>
    <mergeCell ref="AQ40:AY40"/>
    <mergeCell ref="AQ13:AT13"/>
    <mergeCell ref="AQ20:AY20"/>
    <mergeCell ref="AQ27:AY27"/>
    <mergeCell ref="AV28:AY28"/>
    <mergeCell ref="AV21:AY21"/>
    <mergeCell ref="AQ21:AT21"/>
    <mergeCell ref="AQ28:AT28"/>
    <mergeCell ref="AV14:AY14"/>
    <mergeCell ref="C6:D6"/>
    <mergeCell ref="C5:D5"/>
    <mergeCell ref="C4:D4"/>
    <mergeCell ref="B3:D3"/>
    <mergeCell ref="B1:D2"/>
    <mergeCell ref="C8:D8"/>
    <mergeCell ref="B17:D17"/>
    <mergeCell ref="C10:D10"/>
    <mergeCell ref="C7:D7"/>
    <mergeCell ref="C9:D9"/>
    <mergeCell ref="C12:D12"/>
    <mergeCell ref="C13:D13"/>
    <mergeCell ref="C11:D11"/>
    <mergeCell ref="BJ1:BJ2"/>
    <mergeCell ref="X9:Y9"/>
    <mergeCell ref="X8:AA8"/>
    <mergeCell ref="BR3:BR5"/>
    <mergeCell ref="AE1:AH1"/>
    <mergeCell ref="AE2:AH2"/>
    <mergeCell ref="AC1:AD1"/>
    <mergeCell ref="BP2:BR2"/>
    <mergeCell ref="BP3:BQ4"/>
    <mergeCell ref="F25:J25"/>
    <mergeCell ref="F22:J22"/>
    <mergeCell ref="F23:J23"/>
    <mergeCell ref="H18:I18"/>
    <mergeCell ref="F1:F2"/>
    <mergeCell ref="F6:F7"/>
    <mergeCell ref="F3:F5"/>
    <mergeCell ref="G8:H8"/>
    <mergeCell ref="F14:I14"/>
    <mergeCell ref="I8:K8"/>
    <mergeCell ref="F11:G12"/>
    <mergeCell ref="H11:H12"/>
    <mergeCell ref="F10:G10"/>
    <mergeCell ref="F15:G15"/>
    <mergeCell ref="H15:I15"/>
    <mergeCell ref="C23:D23"/>
    <mergeCell ref="F16:G16"/>
    <mergeCell ref="F17:G17"/>
    <mergeCell ref="H16:I16"/>
    <mergeCell ref="H17:I17"/>
    <mergeCell ref="F20:J20"/>
    <mergeCell ref="F21:J21"/>
    <mergeCell ref="C20:D20"/>
    <mergeCell ref="F18:G18"/>
    <mergeCell ref="BU1:BW1"/>
    <mergeCell ref="C14:D14"/>
    <mergeCell ref="C18:D18"/>
    <mergeCell ref="C19:D19"/>
    <mergeCell ref="N8:O8"/>
    <mergeCell ref="AQ11:AT12"/>
    <mergeCell ref="AV11:AY12"/>
    <mergeCell ref="BP5:BQ5"/>
    <mergeCell ref="AC4:AD4"/>
    <mergeCell ref="AE4:AH4"/>
    <mergeCell ref="BP6:BQ6"/>
    <mergeCell ref="S8:T8"/>
    <mergeCell ref="AP2:AZ8"/>
    <mergeCell ref="AV13:AY13"/>
    <mergeCell ref="X16:AA16"/>
    <mergeCell ref="N4:O4"/>
    <mergeCell ref="S4:T4"/>
    <mergeCell ref="BW3:BW6"/>
    <mergeCell ref="N16:O16"/>
    <mergeCell ref="BJ11:BJ17"/>
    <mergeCell ref="BN12:BQ12"/>
    <mergeCell ref="BQ13:BQ15"/>
    <mergeCell ref="AQ14:AT14"/>
    <mergeCell ref="S16:T16"/>
  </mergeCells>
  <conditionalFormatting sqref="B12">
    <cfRule type="expression" dxfId="14" priority="25">
      <formula>$BO$2=0</formula>
    </cfRule>
  </conditionalFormatting>
  <conditionalFormatting sqref="B13">
    <cfRule type="expression" dxfId="13" priority="27">
      <formula>$BO$4=0</formula>
    </cfRule>
  </conditionalFormatting>
  <conditionalFormatting sqref="B14">
    <cfRule type="expression" dxfId="12" priority="1">
      <formula>$BO$7=1</formula>
    </cfRule>
  </conditionalFormatting>
  <conditionalFormatting sqref="B12:D12">
    <cfRule type="expression" dxfId="11" priority="26">
      <formula>$BO$2=1</formula>
    </cfRule>
  </conditionalFormatting>
  <conditionalFormatting sqref="B13:D13">
    <cfRule type="expression" dxfId="10" priority="28">
      <formula>$BO$4=1</formula>
    </cfRule>
  </conditionalFormatting>
  <conditionalFormatting sqref="B14:D14">
    <cfRule type="expression" dxfId="9" priority="2">
      <formula>$BO$7=0</formula>
    </cfRule>
  </conditionalFormatting>
  <conditionalFormatting sqref="F11:G12">
    <cfRule type="expression" dxfId="8" priority="11">
      <formula>$H$10="YA"</formula>
    </cfRule>
  </conditionalFormatting>
  <conditionalFormatting sqref="F11:H12">
    <cfRule type="expression" dxfId="7" priority="13">
      <formula>$H$10="TIDAK"</formula>
    </cfRule>
  </conditionalFormatting>
  <conditionalFormatting sqref="H10">
    <cfRule type="containsText" dxfId="6" priority="19" operator="containsText" text="TIDAK">
      <formula>NOT(ISERROR(SEARCH("TIDAK",H10)))</formula>
    </cfRule>
    <cfRule type="containsText" dxfId="5" priority="20" operator="containsText" text="YA">
      <formula>NOT(ISERROR(SEARCH("YA",H10)))</formula>
    </cfRule>
  </conditionalFormatting>
  <conditionalFormatting sqref="H11:H12">
    <cfRule type="expression" dxfId="4" priority="10">
      <formula>$H$10="YA"</formula>
    </cfRule>
  </conditionalFormatting>
  <dataValidations xWindow="465" yWindow="249" count="10">
    <dataValidation type="list" showErrorMessage="1" errorTitle="INPUT SALAH!" error="Wajib Pilih Salah Satu!" prompt="SILAHKAN PILIH SALAH SATU" sqref="C7:D7">
      <formula1>JENISKENDARAAN</formula1>
    </dataValidation>
    <dataValidation type="list" showInputMessage="1" showErrorMessage="1" errorTitle="INPUT SALAH!" error="Wajib Pilih Salah Satu!" sqref="H16:I16">
      <formula1>typeasuransi</formula1>
    </dataValidation>
    <dataValidation type="list" showErrorMessage="1" errorTitle="INPUT SALAH!" error="Wajib Pilih Salah Satu!" prompt="SILAHKAN PILIH SALAH SATU" sqref="C6:D6">
      <formula1>$G$6:$G$7</formula1>
    </dataValidation>
    <dataValidation showErrorMessage="1" errorTitle="INPUT SALAH!" error="Wajib Pilih Salah Satu!" prompt="SILAHKAN PILIH SALAH SATU" sqref="C5:D5"/>
    <dataValidation type="list" showInputMessage="1" showErrorMessage="1" errorTitle="INPUT SALAH!" error="Wajib Pilih Salah Satu!" sqref="H18:I18">
      <formula1>$AN$1:$AN$3</formula1>
    </dataValidation>
    <dataValidation type="list" allowBlank="1" showInputMessage="1" showErrorMessage="1" sqref="C12:D12">
      <formula1>$BC$1:$BC$2</formula1>
    </dataValidation>
    <dataValidation type="list" showInputMessage="1" showErrorMessage="1" errorTitle="INPUT SALAH!" error="Wajib Pilih Salah Satu!" sqref="H17:I17">
      <formula1>$BG$1:$BG$2</formula1>
    </dataValidation>
    <dataValidation type="list" showErrorMessage="1" errorTitle="INPUT SALAH!" error="Wajib Pilih Salah Satu!" prompt="SILAHKAN PILIH SALAH SATU" sqref="C4:D4">
      <formula1>$BK$1:$BK$7</formula1>
    </dataValidation>
    <dataValidation type="list" allowBlank="1" showInputMessage="1" showErrorMessage="1" sqref="H10">
      <formula1>$BI$1:$BI$2</formula1>
    </dataValidation>
    <dataValidation type="list" allowBlank="1" showInputMessage="1" showErrorMessage="1" sqref="C14:D14">
      <formula1>$AC$6:$AC$7</formula1>
    </dataValidation>
  </dataValidations>
  <hyperlinks>
    <hyperlink ref="F20" r:id="rId1"/>
    <hyperlink ref="F21:J21" r:id="rId2" display="Update Program : local.sudarsana.my.id"/>
  </hyperlinks>
  <pageMargins left="0.7" right="0.7" top="0.75" bottom="0.75" header="0.3" footer="0.3"/>
  <pageSetup paperSize="9" orientation="portrait" r:id="rId3"/>
  <ignoredErrors>
    <ignoredError sqref="I1:I2" evalError="1"/>
  </ignoredErrors>
  <drawing r:id="rId4"/>
  <legacyDrawing r:id="rId5"/>
  <extLst>
    <ext xmlns:x14="http://schemas.microsoft.com/office/spreadsheetml/2009/9/main" uri="{78C0D931-6437-407d-A8EE-F0AAD7539E65}">
      <x14:conditionalFormattings>
        <x14:conditionalFormatting xmlns:xm="http://schemas.microsoft.com/office/excel/2006/main">
          <x14:cfRule type="containsText" priority="3" operator="containsText" id="{266BA76E-0D22-41D0-A72C-A71E85F39761}">
            <xm:f>NOT(ISERROR(SEARCH($B$13,C13)))</xm:f>
            <xm:f>$B$13</xm:f>
            <x14:dxf>
              <font>
                <color theme="0"/>
              </font>
              <fill>
                <patternFill patternType="none">
                  <bgColor auto="1"/>
                </patternFill>
              </fill>
            </x14:dxf>
          </x14:cfRule>
          <xm:sqref>C13:D14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106</vt:i4>
      </vt:variant>
    </vt:vector>
  </HeadingPairs>
  <TitlesOfParts>
    <vt:vector size="122" baseType="lpstr">
      <vt:lpstr>Simulasi Asuransi</vt:lpstr>
      <vt:lpstr>RATE KONVERSI</vt:lpstr>
      <vt:lpstr>RATE</vt:lpstr>
      <vt:lpstr>Program</vt:lpstr>
      <vt:lpstr>ADM</vt:lpstr>
      <vt:lpstr>DATA REFUND</vt:lpstr>
      <vt:lpstr>READ ME</vt:lpstr>
      <vt:lpstr>REFUND</vt:lpstr>
      <vt:lpstr>PERHITUNGAN</vt:lpstr>
      <vt:lpstr>KEY</vt:lpstr>
      <vt:lpstr>SIMULASI ANGSURAN</vt:lpstr>
      <vt:lpstr>ARR NON ASS</vt:lpstr>
      <vt:lpstr>ARR DG ASS</vt:lpstr>
      <vt:lpstr>ADV NON ASS</vt:lpstr>
      <vt:lpstr>ADV DG ASS</vt:lpstr>
      <vt:lpstr>Data Base</vt:lpstr>
      <vt:lpstr>ADMIN</vt:lpstr>
      <vt:lpstr>ADVANCE</vt:lpstr>
      <vt:lpstr>angadv1</vt:lpstr>
      <vt:lpstr>angadv2</vt:lpstr>
      <vt:lpstr>angadv3</vt:lpstr>
      <vt:lpstr>angadv4</vt:lpstr>
      <vt:lpstr>angadv5</vt:lpstr>
      <vt:lpstr>angadvass1</vt:lpstr>
      <vt:lpstr>angadvass2</vt:lpstr>
      <vt:lpstr>angadvass3</vt:lpstr>
      <vt:lpstr>angadvass4</vt:lpstr>
      <vt:lpstr>angadvass5</vt:lpstr>
      <vt:lpstr>angarr1</vt:lpstr>
      <vt:lpstr>angarr2</vt:lpstr>
      <vt:lpstr>angarr3</vt:lpstr>
      <vt:lpstr>angarr4</vt:lpstr>
      <vt:lpstr>angarr5</vt:lpstr>
      <vt:lpstr>angarrass1</vt:lpstr>
      <vt:lpstr>angarrass2</vt:lpstr>
      <vt:lpstr>angarrass3</vt:lpstr>
      <vt:lpstr>angarrass4</vt:lpstr>
      <vt:lpstr>angarrass5</vt:lpstr>
      <vt:lpstr>angsuran</vt:lpstr>
      <vt:lpstr>ARREARS</vt:lpstr>
      <vt:lpstr>CAIR</vt:lpstr>
      <vt:lpstr>codetypeunit</vt:lpstr>
      <vt:lpstr>data_user</vt:lpstr>
      <vt:lpstr>JENISKENDARAAN</vt:lpstr>
      <vt:lpstr>kondisi</vt:lpstr>
      <vt:lpstr>loan</vt:lpstr>
      <vt:lpstr>MINIBUS</vt:lpstr>
      <vt:lpstr>NIAGA</vt:lpstr>
      <vt:lpstr>NIAGA_NEW</vt:lpstr>
      <vt:lpstr>NIAGA_UPDATE1</vt:lpstr>
      <vt:lpstr>nominal_refund_adm_dealer</vt:lpstr>
      <vt:lpstr>ph</vt:lpstr>
      <vt:lpstr>ph_awal</vt:lpstr>
      <vt:lpstr>'ADV DG ASS'!Print_Area</vt:lpstr>
      <vt:lpstr>'ADV NON ASS'!Print_Area</vt:lpstr>
      <vt:lpstr>'ARR DG ASS'!Print_Area</vt:lpstr>
      <vt:lpstr>'ARR NON ASS'!Print_Area</vt:lpstr>
      <vt:lpstr>'SIMULASI ANGSURAN'!Print_Area</vt:lpstr>
      <vt:lpstr>'Simulasi Asuransi'!Print_Area</vt:lpstr>
      <vt:lpstr>'SIMULASI ANGSURAN'!Print_Titles</vt:lpstr>
      <vt:lpstr>rate</vt:lpstr>
      <vt:lpstr>RATE_CONVERSI</vt:lpstr>
      <vt:lpstr>rate_flat</vt:lpstr>
      <vt:lpstr>RATE1</vt:lpstr>
      <vt:lpstr>RATE2</vt:lpstr>
      <vt:lpstr>RATE3</vt:lpstr>
      <vt:lpstr>RATE4</vt:lpstr>
      <vt:lpstr>RATE5</vt:lpstr>
      <vt:lpstr>rateass1</vt:lpstr>
      <vt:lpstr>rateass2</vt:lpstr>
      <vt:lpstr>rateass3</vt:lpstr>
      <vt:lpstr>rateass4</vt:lpstr>
      <vt:lpstr>rateass5</vt:lpstr>
      <vt:lpstr>rateassregadv</vt:lpstr>
      <vt:lpstr>rateassregarr</vt:lpstr>
      <vt:lpstr>rateasssalp1adv</vt:lpstr>
      <vt:lpstr>rateasssalp1arr</vt:lpstr>
      <vt:lpstr>rateasssalp2adv</vt:lpstr>
      <vt:lpstr>rateasssalp2arr</vt:lpstr>
      <vt:lpstr>rateeff_minibus</vt:lpstr>
      <vt:lpstr>rateeff_pickup_truc</vt:lpstr>
      <vt:lpstr>RATEMINIBUS</vt:lpstr>
      <vt:lpstr>rateregadv</vt:lpstr>
      <vt:lpstr>rateregarr</vt:lpstr>
      <vt:lpstr>ratesalp1adv</vt:lpstr>
      <vt:lpstr>ratesalp1arr</vt:lpstr>
      <vt:lpstr>ratesalp2adv</vt:lpstr>
      <vt:lpstr>ratesalp2arr</vt:lpstr>
      <vt:lpstr>refund_adm_freelance12</vt:lpstr>
      <vt:lpstr>refundadvass</vt:lpstr>
      <vt:lpstr>refundadvass_agn</vt:lpstr>
      <vt:lpstr>refundadvass_new</vt:lpstr>
      <vt:lpstr>refundadvass_oto</vt:lpstr>
      <vt:lpstr>refundadvnonass</vt:lpstr>
      <vt:lpstr>refundadvnonass_agn</vt:lpstr>
      <vt:lpstr>refundadvnonass_oto</vt:lpstr>
      <vt:lpstr>refundarrearass</vt:lpstr>
      <vt:lpstr>refundarrearass_agn</vt:lpstr>
      <vt:lpstr>refundarrearass_oto</vt:lpstr>
      <vt:lpstr>refundarrearnonass</vt:lpstr>
      <vt:lpstr>refundarrearnonass_agn</vt:lpstr>
      <vt:lpstr>refundarrearnonass_oto</vt:lpstr>
      <vt:lpstr>roleadm</vt:lpstr>
      <vt:lpstr>serial_key</vt:lpstr>
      <vt:lpstr>sisa_adm_freelance12</vt:lpstr>
      <vt:lpstr>sisa_adm_freelance24</vt:lpstr>
      <vt:lpstr>sisa_adm_freelance36</vt:lpstr>
      <vt:lpstr>sisa_adm_freelance48</vt:lpstr>
      <vt:lpstr>sisa_adm_freelance60</vt:lpstr>
      <vt:lpstr>SOURCE</vt:lpstr>
      <vt:lpstr>status_asuransi</vt:lpstr>
      <vt:lpstr>statusasuransi</vt:lpstr>
      <vt:lpstr>tenor</vt:lpstr>
      <vt:lpstr>tenor_ori</vt:lpstr>
      <vt:lpstr>totaladm1</vt:lpstr>
      <vt:lpstr>totaladm2</vt:lpstr>
      <vt:lpstr>totaladm3</vt:lpstr>
      <vt:lpstr>typeasuransi</vt:lpstr>
      <vt:lpstr>typenasabah</vt:lpstr>
      <vt:lpstr>up_ratesale</vt:lpstr>
      <vt:lpstr>up_share</vt:lpstr>
      <vt:lpstr>UPRATECUSTOM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ARREAR [V2]</dc:title>
  <dc:creator>I Gusti Bagus Sudarsana</dc:creator>
  <cp:lastModifiedBy>True</cp:lastModifiedBy>
  <cp:lastPrinted>2024-08-01T05:59:59Z</cp:lastPrinted>
  <dcterms:created xsi:type="dcterms:W3CDTF">2014-03-11T11:28:01Z</dcterms:created>
  <dcterms:modified xsi:type="dcterms:W3CDTF">2026-03-04T07:51:26Z</dcterms:modified>
</cp:coreProperties>
</file>